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accserver1\Publica\REBALANCEO\RESUMEN MENSUAL\Pág WEB\REBALANCEO\Año2024\AÑO 2023 PARA SUBIR\"/>
    </mc:Choice>
  </mc:AlternateContent>
  <xr:revisionPtr revIDLastSave="0" documentId="13_ncr:1_{E4E6C0BB-3D6F-48BA-9111-8B24EC106371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HABILITADOS" sheetId="1" r:id="rId1"/>
    <sheet name="RH MENSUAL 2023" sheetId="2" r:id="rId2"/>
    <sheet name="CH DISPONIBLES" sheetId="3" r:id="rId3"/>
    <sheet name="%" sheetId="4" r:id="rId4"/>
  </sheets>
  <definedNames>
    <definedName name="_xlnm.Print_Area" localSheetId="3">'%'!$A$1:$N$53</definedName>
    <definedName name="_xlnm.Print_Area" localSheetId="0">REHABILITADOS!$A$1:$J$50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4" l="1"/>
  <c r="C6" i="4"/>
  <c r="C22" i="3"/>
  <c r="C6" i="3"/>
  <c r="C41" i="3"/>
  <c r="C7" i="3"/>
  <c r="C32" i="3"/>
  <c r="K44" i="3"/>
  <c r="E44" i="3"/>
  <c r="I9" i="4" l="1"/>
  <c r="J9" i="3"/>
  <c r="L9" i="3" s="1"/>
  <c r="G9" i="4" l="1"/>
  <c r="D9" i="3"/>
  <c r="F9" i="3" s="1"/>
  <c r="I32" i="3"/>
  <c r="I22" i="3"/>
  <c r="I41" i="3" l="1"/>
  <c r="I44" i="3" s="1"/>
  <c r="C16" i="3"/>
  <c r="D49" i="4" l="1"/>
  <c r="C48" i="4"/>
  <c r="D48" i="4" s="1"/>
  <c r="D47" i="4"/>
  <c r="D42" i="4"/>
  <c r="D41" i="4"/>
  <c r="D40" i="4"/>
  <c r="D39" i="4"/>
  <c r="D38" i="4"/>
  <c r="D37" i="4"/>
  <c r="D36" i="4"/>
  <c r="D35" i="4"/>
  <c r="D34" i="4"/>
  <c r="D32" i="4"/>
  <c r="D31" i="4"/>
  <c r="C27" i="4"/>
  <c r="B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C7" i="4"/>
  <c r="L43" i="3"/>
  <c r="G51" i="3"/>
  <c r="I47" i="4"/>
  <c r="G47" i="4"/>
  <c r="D27" i="4" l="1"/>
  <c r="B44" i="4"/>
  <c r="J43" i="4"/>
  <c r="D7" i="4"/>
  <c r="J47" i="4"/>
  <c r="C44" i="4"/>
  <c r="D6" i="4"/>
  <c r="D44" i="4" l="1"/>
  <c r="L48" i="3"/>
  <c r="G43" i="1" l="1"/>
  <c r="C48" i="1"/>
  <c r="G48" i="1" s="1"/>
  <c r="C47" i="1" l="1"/>
  <c r="B42" i="1" s="1"/>
  <c r="D42" i="1" s="1"/>
  <c r="I48" i="4"/>
  <c r="I49" i="4"/>
  <c r="D50" i="3"/>
  <c r="D48" i="1"/>
  <c r="I42" i="1"/>
  <c r="H42" i="1"/>
  <c r="F42" i="1"/>
  <c r="D49" i="1"/>
  <c r="G47" i="1"/>
  <c r="J47" i="1" s="1"/>
  <c r="G49" i="1"/>
  <c r="J49" i="1" s="1"/>
  <c r="J48" i="1"/>
  <c r="J31" i="1"/>
  <c r="J26" i="1"/>
  <c r="J7" i="1"/>
  <c r="D47" i="1" l="1"/>
  <c r="D50" i="1" s="1"/>
  <c r="I43" i="1"/>
  <c r="J42" i="1"/>
  <c r="J43" i="1" s="1"/>
  <c r="D49" i="3"/>
  <c r="D48" i="3"/>
  <c r="I50" i="4"/>
  <c r="G11" i="4"/>
  <c r="D11" i="3"/>
  <c r="G23" i="4"/>
  <c r="D23" i="3"/>
  <c r="G41" i="4"/>
  <c r="D41" i="3"/>
  <c r="G18" i="4"/>
  <c r="D18" i="3"/>
  <c r="G30" i="4"/>
  <c r="D30" i="3"/>
  <c r="G42" i="4"/>
  <c r="D42" i="3"/>
  <c r="I17" i="4"/>
  <c r="J17" i="3"/>
  <c r="L17" i="3" s="1"/>
  <c r="I29" i="4"/>
  <c r="J29" i="3"/>
  <c r="L29" i="3" s="1"/>
  <c r="J41" i="3"/>
  <c r="L41" i="3" s="1"/>
  <c r="I41" i="4"/>
  <c r="D19" i="3"/>
  <c r="G19" i="4"/>
  <c r="G31" i="4"/>
  <c r="D31" i="3"/>
  <c r="I12" i="4"/>
  <c r="J12" i="3"/>
  <c r="L12" i="3" s="1"/>
  <c r="I30" i="4"/>
  <c r="J30" i="3"/>
  <c r="L30" i="3" s="1"/>
  <c r="D7" i="3"/>
  <c r="G7" i="4"/>
  <c r="D14" i="3"/>
  <c r="G14" i="4"/>
  <c r="D20" i="3"/>
  <c r="G20" i="4"/>
  <c r="D26" i="3"/>
  <c r="G26" i="4"/>
  <c r="D38" i="3"/>
  <c r="G38" i="4"/>
  <c r="J13" i="3"/>
  <c r="L13" i="3" s="1"/>
  <c r="I13" i="4"/>
  <c r="I19" i="4"/>
  <c r="J19" i="3"/>
  <c r="L19" i="3" s="1"/>
  <c r="I25" i="4"/>
  <c r="J25" i="3"/>
  <c r="L25" i="3" s="1"/>
  <c r="I31" i="4"/>
  <c r="J31" i="3"/>
  <c r="L31" i="3" s="1"/>
  <c r="I37" i="4"/>
  <c r="J37" i="3"/>
  <c r="L37" i="3" s="1"/>
  <c r="D8" i="3"/>
  <c r="G8" i="4"/>
  <c r="D15" i="3"/>
  <c r="G15" i="4"/>
  <c r="D21" i="3"/>
  <c r="G21" i="4"/>
  <c r="D27" i="3"/>
  <c r="G27" i="4"/>
  <c r="D33" i="3"/>
  <c r="G33" i="4"/>
  <c r="D39" i="3"/>
  <c r="G39" i="4"/>
  <c r="I7" i="4"/>
  <c r="J7" i="3"/>
  <c r="L7" i="3" s="1"/>
  <c r="J14" i="3"/>
  <c r="L14" i="3" s="1"/>
  <c r="I14" i="4"/>
  <c r="J20" i="3"/>
  <c r="L20" i="3" s="1"/>
  <c r="I20" i="4"/>
  <c r="J26" i="3"/>
  <c r="L26" i="3" s="1"/>
  <c r="I26" i="4"/>
  <c r="J32" i="3"/>
  <c r="I32" i="4"/>
  <c r="J38" i="3"/>
  <c r="L38" i="3" s="1"/>
  <c r="I38" i="4"/>
  <c r="G48" i="4"/>
  <c r="I6" i="4"/>
  <c r="J6" i="3"/>
  <c r="G17" i="4"/>
  <c r="D17" i="3"/>
  <c r="G29" i="4"/>
  <c r="D29" i="3"/>
  <c r="G35" i="4"/>
  <c r="D35" i="3"/>
  <c r="G12" i="4"/>
  <c r="D12" i="3"/>
  <c r="G24" i="4"/>
  <c r="D24" i="3"/>
  <c r="G36" i="4"/>
  <c r="D36" i="3"/>
  <c r="I11" i="4"/>
  <c r="J11" i="3"/>
  <c r="L11" i="3" s="1"/>
  <c r="I23" i="4"/>
  <c r="J23" i="3"/>
  <c r="L23" i="3" s="1"/>
  <c r="I35" i="4"/>
  <c r="J35" i="3"/>
  <c r="L35" i="3" s="1"/>
  <c r="G13" i="4"/>
  <c r="D13" i="3"/>
  <c r="G25" i="4"/>
  <c r="D25" i="3"/>
  <c r="D37" i="3"/>
  <c r="G37" i="4"/>
  <c r="G49" i="4"/>
  <c r="J49" i="4" s="1"/>
  <c r="I18" i="4"/>
  <c r="J18" i="3"/>
  <c r="L18" i="3" s="1"/>
  <c r="I24" i="4"/>
  <c r="J24" i="3"/>
  <c r="L24" i="3" s="1"/>
  <c r="I36" i="4"/>
  <c r="J36" i="3"/>
  <c r="L36" i="3" s="1"/>
  <c r="I42" i="4"/>
  <c r="J42" i="3"/>
  <c r="L42" i="3" s="1"/>
  <c r="D32" i="3"/>
  <c r="G32" i="4"/>
  <c r="D10" i="3"/>
  <c r="G10" i="4"/>
  <c r="D16" i="3"/>
  <c r="G16" i="4"/>
  <c r="D22" i="3"/>
  <c r="G22" i="4"/>
  <c r="D28" i="3"/>
  <c r="G28" i="4"/>
  <c r="D34" i="3"/>
  <c r="G34" i="4"/>
  <c r="D40" i="3"/>
  <c r="G40" i="4"/>
  <c r="I8" i="4"/>
  <c r="J8" i="3"/>
  <c r="L8" i="3" s="1"/>
  <c r="J15" i="3"/>
  <c r="L15" i="3" s="1"/>
  <c r="I15" i="4"/>
  <c r="J21" i="3"/>
  <c r="L21" i="3" s="1"/>
  <c r="I21" i="4"/>
  <c r="J27" i="3"/>
  <c r="L27" i="3" s="1"/>
  <c r="I27" i="4"/>
  <c r="J33" i="3"/>
  <c r="L33" i="3" s="1"/>
  <c r="I33" i="4"/>
  <c r="J39" i="3"/>
  <c r="L39" i="3" s="1"/>
  <c r="I39" i="4"/>
  <c r="I10" i="4"/>
  <c r="J10" i="3"/>
  <c r="I16" i="4"/>
  <c r="J16" i="3"/>
  <c r="L16" i="3" s="1"/>
  <c r="I22" i="4"/>
  <c r="J22" i="3"/>
  <c r="L22" i="3" s="1"/>
  <c r="I28" i="4"/>
  <c r="J28" i="3"/>
  <c r="L28" i="3" s="1"/>
  <c r="I34" i="4"/>
  <c r="J34" i="3"/>
  <c r="L34" i="3" s="1"/>
  <c r="I40" i="4"/>
  <c r="J40" i="3"/>
  <c r="L40" i="3" s="1"/>
  <c r="C48" i="3"/>
  <c r="C43" i="3"/>
  <c r="C44" i="3" s="1"/>
  <c r="D6" i="3"/>
  <c r="J50" i="1"/>
  <c r="C26" i="1"/>
  <c r="B26" i="1"/>
  <c r="C7" i="1"/>
  <c r="B7" i="1"/>
  <c r="B43" i="1" s="1"/>
  <c r="D6" i="1"/>
  <c r="D10" i="1"/>
  <c r="K10" i="1" s="1"/>
  <c r="D11" i="1"/>
  <c r="K11" i="1" s="1"/>
  <c r="D12" i="1"/>
  <c r="K12" i="1" s="1"/>
  <c r="D13" i="1"/>
  <c r="K13" i="1" s="1"/>
  <c r="D14" i="1"/>
  <c r="K14" i="1" s="1"/>
  <c r="D15" i="1"/>
  <c r="K15" i="1" s="1"/>
  <c r="D16" i="1"/>
  <c r="K16" i="1" s="1"/>
  <c r="D17" i="1"/>
  <c r="K17" i="1" s="1"/>
  <c r="D18" i="1"/>
  <c r="K18" i="1" s="1"/>
  <c r="D19" i="1"/>
  <c r="K19" i="1" s="1"/>
  <c r="D20" i="1"/>
  <c r="K20" i="1" s="1"/>
  <c r="D21" i="1"/>
  <c r="K21" i="1" s="1"/>
  <c r="D22" i="1"/>
  <c r="K22" i="1" s="1"/>
  <c r="D23" i="1"/>
  <c r="K23" i="1" s="1"/>
  <c r="D24" i="1"/>
  <c r="K24" i="1" s="1"/>
  <c r="D25" i="1"/>
  <c r="K25" i="1" s="1"/>
  <c r="D30" i="1"/>
  <c r="K30" i="1" s="1"/>
  <c r="D31" i="1"/>
  <c r="K31" i="1" s="1"/>
  <c r="D34" i="1"/>
  <c r="K34" i="1" s="1"/>
  <c r="D36" i="1"/>
  <c r="K36" i="1" s="1"/>
  <c r="D37" i="1"/>
  <c r="K37" i="1" s="1"/>
  <c r="D38" i="1"/>
  <c r="D35" i="1"/>
  <c r="K35" i="1" s="1"/>
  <c r="D39" i="1"/>
  <c r="D40" i="1"/>
  <c r="D41" i="1"/>
  <c r="D33" i="1"/>
  <c r="K33" i="1" s="1"/>
  <c r="D5" i="1"/>
  <c r="L7" i="4" l="1"/>
  <c r="C43" i="1"/>
  <c r="M37" i="3"/>
  <c r="J44" i="3"/>
  <c r="J7" i="4"/>
  <c r="M7" i="3"/>
  <c r="K5" i="1"/>
  <c r="M24" i="3"/>
  <c r="M26" i="3"/>
  <c r="M6" i="3"/>
  <c r="M25" i="3"/>
  <c r="M38" i="3"/>
  <c r="M14" i="3"/>
  <c r="M19" i="3"/>
  <c r="M18" i="3"/>
  <c r="M40" i="3"/>
  <c r="M42" i="3"/>
  <c r="L6" i="3"/>
  <c r="M22" i="3"/>
  <c r="M39" i="3"/>
  <c r="F7" i="3"/>
  <c r="M12" i="3"/>
  <c r="M32" i="3"/>
  <c r="M21" i="3"/>
  <c r="M31" i="3"/>
  <c r="M34" i="3"/>
  <c r="M16" i="3"/>
  <c r="M36" i="3"/>
  <c r="M17" i="3"/>
  <c r="M20" i="3"/>
  <c r="M11" i="3"/>
  <c r="M35" i="3"/>
  <c r="M15" i="3"/>
  <c r="M41" i="3"/>
  <c r="F48" i="3"/>
  <c r="D43" i="3" s="1"/>
  <c r="M13" i="3"/>
  <c r="M23" i="3"/>
  <c r="J42" i="4"/>
  <c r="L42" i="4" s="1"/>
  <c r="J37" i="4"/>
  <c r="L37" i="4" s="1"/>
  <c r="J17" i="4"/>
  <c r="L17" i="4" s="1"/>
  <c r="J13" i="4"/>
  <c r="L13" i="4" s="1"/>
  <c r="J21" i="4"/>
  <c r="L21" i="4" s="1"/>
  <c r="J12" i="4"/>
  <c r="L12" i="4" s="1"/>
  <c r="J22" i="4"/>
  <c r="L22" i="4" s="1"/>
  <c r="J34" i="4"/>
  <c r="L34" i="4" s="1"/>
  <c r="J36" i="4"/>
  <c r="L36" i="4" s="1"/>
  <c r="J16" i="4"/>
  <c r="L16" i="4" s="1"/>
  <c r="J25" i="4"/>
  <c r="L25" i="4" s="1"/>
  <c r="J38" i="4"/>
  <c r="L38" i="4" s="1"/>
  <c r="J31" i="4"/>
  <c r="L31" i="4" s="1"/>
  <c r="J18" i="4"/>
  <c r="L18" i="4" s="1"/>
  <c r="F28" i="3"/>
  <c r="N28" i="3"/>
  <c r="F39" i="3"/>
  <c r="N39" i="3"/>
  <c r="F42" i="3"/>
  <c r="N42" i="3"/>
  <c r="F40" i="3"/>
  <c r="N40" i="3"/>
  <c r="F36" i="3"/>
  <c r="N36" i="3"/>
  <c r="F17" i="3"/>
  <c r="N17" i="3"/>
  <c r="F21" i="3"/>
  <c r="N21" i="3"/>
  <c r="F38" i="3"/>
  <c r="N38" i="3"/>
  <c r="F14" i="3"/>
  <c r="N14" i="3"/>
  <c r="F41" i="3"/>
  <c r="N41" i="3"/>
  <c r="J32" i="4"/>
  <c r="L32" i="4" s="1"/>
  <c r="F33" i="3"/>
  <c r="N33" i="3"/>
  <c r="J26" i="4"/>
  <c r="L26" i="4" s="1"/>
  <c r="J19" i="4"/>
  <c r="L19" i="4" s="1"/>
  <c r="F32" i="3"/>
  <c r="N32" i="3"/>
  <c r="F15" i="3"/>
  <c r="N15" i="3"/>
  <c r="F26" i="3"/>
  <c r="N26" i="3"/>
  <c r="F19" i="3"/>
  <c r="N19" i="3"/>
  <c r="F30" i="3"/>
  <c r="N30" i="3"/>
  <c r="F34" i="3"/>
  <c r="N34" i="3"/>
  <c r="F16" i="3"/>
  <c r="N16" i="3"/>
  <c r="F24" i="3"/>
  <c r="N24" i="3"/>
  <c r="J35" i="4"/>
  <c r="L35" i="4" s="1"/>
  <c r="F27" i="3"/>
  <c r="N27" i="3"/>
  <c r="J20" i="4"/>
  <c r="L20" i="4" s="1"/>
  <c r="F23" i="3"/>
  <c r="N23" i="3"/>
  <c r="G6" i="4"/>
  <c r="F10" i="3"/>
  <c r="N10" i="3"/>
  <c r="F12" i="3"/>
  <c r="N12" i="3"/>
  <c r="G50" i="4"/>
  <c r="J48" i="4"/>
  <c r="J50" i="4" s="1"/>
  <c r="J14" i="4"/>
  <c r="L14" i="4" s="1"/>
  <c r="F37" i="3"/>
  <c r="N37" i="3"/>
  <c r="L32" i="3"/>
  <c r="F22" i="3"/>
  <c r="N22" i="3"/>
  <c r="F35" i="3"/>
  <c r="N35" i="3"/>
  <c r="J15" i="4"/>
  <c r="L15" i="4" s="1"/>
  <c r="N7" i="3"/>
  <c r="F25" i="3"/>
  <c r="N25" i="3"/>
  <c r="J27" i="4"/>
  <c r="L27" i="4" s="1"/>
  <c r="J41" i="4"/>
  <c r="L41" i="4" s="1"/>
  <c r="L10" i="3"/>
  <c r="J40" i="4"/>
  <c r="L40" i="4" s="1"/>
  <c r="F13" i="3"/>
  <c r="N13" i="3"/>
  <c r="J24" i="4"/>
  <c r="L24" i="4" s="1"/>
  <c r="F29" i="3"/>
  <c r="N29" i="3"/>
  <c r="M27" i="3"/>
  <c r="I44" i="4"/>
  <c r="M7" i="4" s="1"/>
  <c r="J39" i="4"/>
  <c r="L39" i="4" s="1"/>
  <c r="F8" i="3"/>
  <c r="N8" i="3"/>
  <c r="F20" i="3"/>
  <c r="N20" i="3"/>
  <c r="F31" i="3"/>
  <c r="N31" i="3"/>
  <c r="F18" i="3"/>
  <c r="N18" i="3"/>
  <c r="J23" i="4"/>
  <c r="L23" i="4" s="1"/>
  <c r="F11" i="3"/>
  <c r="N11" i="3"/>
  <c r="J11" i="4"/>
  <c r="L11" i="4" s="1"/>
  <c r="D26" i="1"/>
  <c r="K26" i="1" s="1"/>
  <c r="D7" i="1"/>
  <c r="D43" i="1" l="1"/>
  <c r="M43" i="3"/>
  <c r="D44" i="3"/>
  <c r="L44" i="3"/>
  <c r="F43" i="3"/>
  <c r="M11" i="4"/>
  <c r="M39" i="4"/>
  <c r="M24" i="4"/>
  <c r="M26" i="4"/>
  <c r="M13" i="4"/>
  <c r="M18" i="4"/>
  <c r="M37" i="4"/>
  <c r="M42" i="4"/>
  <c r="M15" i="4"/>
  <c r="M20" i="4"/>
  <c r="M6" i="4"/>
  <c r="M31" i="4"/>
  <c r="M40" i="4"/>
  <c r="M21" i="4"/>
  <c r="M22" i="4"/>
  <c r="M25" i="4"/>
  <c r="M38" i="4"/>
  <c r="M23" i="4"/>
  <c r="M41" i="4"/>
  <c r="M44" i="4"/>
  <c r="M34" i="4"/>
  <c r="M32" i="4"/>
  <c r="M14" i="4"/>
  <c r="M17" i="4"/>
  <c r="M36" i="4"/>
  <c r="M35" i="4"/>
  <c r="M19" i="4"/>
  <c r="J6" i="4"/>
  <c r="G44" i="4"/>
  <c r="M12" i="4"/>
  <c r="M16" i="4"/>
  <c r="M27" i="4"/>
  <c r="M44" i="3"/>
  <c r="M45" i="3" s="1"/>
  <c r="N43" i="3"/>
  <c r="F6" i="3"/>
  <c r="N6" i="3"/>
  <c r="K8" i="1"/>
  <c r="F44" i="3" l="1"/>
  <c r="L6" i="4"/>
  <c r="J44" i="4"/>
  <c r="N7" i="4" s="1"/>
  <c r="N44" i="3"/>
  <c r="N32" i="4" l="1"/>
  <c r="N37" i="4"/>
  <c r="N18" i="4"/>
  <c r="N24" i="4"/>
  <c r="N13" i="4"/>
  <c r="N26" i="4"/>
  <c r="N39" i="4"/>
  <c r="N36" i="4"/>
  <c r="N41" i="4"/>
  <c r="N35" i="4"/>
  <c r="N31" i="4"/>
  <c r="N25" i="4"/>
  <c r="N14" i="4"/>
  <c r="N40" i="4"/>
  <c r="N34" i="4"/>
  <c r="N42" i="4"/>
  <c r="N6" i="4"/>
  <c r="N16" i="4"/>
  <c r="N12" i="4"/>
  <c r="N19" i="4"/>
  <c r="N11" i="4"/>
  <c r="N27" i="4"/>
  <c r="N23" i="4"/>
  <c r="N38" i="4"/>
  <c r="N17" i="4"/>
  <c r="N22" i="4"/>
  <c r="N21" i="4"/>
  <c r="N20" i="4"/>
  <c r="N15" i="4"/>
  <c r="L44" i="4"/>
  <c r="N44" i="4"/>
</calcChain>
</file>

<file path=xl/sharedStrings.xml><?xml version="1.0" encoding="utf-8"?>
<sst xmlns="http://schemas.openxmlformats.org/spreadsheetml/2006/main" count="566" uniqueCount="151">
  <si>
    <t>EMPRESA</t>
  </si>
  <si>
    <t>TOTAL HABILITADOS</t>
  </si>
  <si>
    <t>AMARILLA S.A.</t>
  </si>
  <si>
    <t>BRAGAS S.A.</t>
  </si>
  <si>
    <t>CAÑUELAS  GAS S.A.</t>
  </si>
  <si>
    <t>COOP. CEMDO L.T.D.A.</t>
  </si>
  <si>
    <t>COOP. COOPETEL L.T.D.A.</t>
  </si>
  <si>
    <t>COOP. CPE L.T.D.A.</t>
  </si>
  <si>
    <t>COOP. CREC GAS L.T.D.A.</t>
  </si>
  <si>
    <t>COOP. FEL L.T.D.A.</t>
  </si>
  <si>
    <t>COOP. GALVEZ L.T.D.A.</t>
  </si>
  <si>
    <t>COOP. GASCOOP L.T.D.A.</t>
  </si>
  <si>
    <t>COOP. MISCOOP L.T.D.A.</t>
  </si>
  <si>
    <t>COOP. UCOOP L.T.D.A.</t>
  </si>
  <si>
    <t>DIMARCO S.A.</t>
  </si>
  <si>
    <t>DOLORES GAS</t>
  </si>
  <si>
    <t>FUTURO GAS S.A.</t>
  </si>
  <si>
    <t>GAS ARECO S.A.C.I.</t>
  </si>
  <si>
    <t>GAS ARGENTINO S.R.L</t>
  </si>
  <si>
    <t xml:space="preserve">GAS AUSTRAL S.A. </t>
  </si>
  <si>
    <t>GAS TRELEW S.A.</t>
  </si>
  <si>
    <t xml:space="preserve">ITALGAS S.A. </t>
  </si>
  <si>
    <t>KARPINO</t>
  </si>
  <si>
    <t>LAS VARILLAS GAS S.A.C.I.</t>
  </si>
  <si>
    <t>MOLLE GAS S.R.L.</t>
  </si>
  <si>
    <t>PROPANORTE S.A.C.I.F.</t>
  </si>
  <si>
    <t>REGION GAS S.A.</t>
  </si>
  <si>
    <t>SARTINI GAS S.R.L.</t>
  </si>
  <si>
    <t xml:space="preserve">SPECIAL S.A. </t>
  </si>
  <si>
    <t>SURGAS S.A.</t>
  </si>
  <si>
    <t xml:space="preserve">TOTALGAZ ESPEC. ARG </t>
  </si>
  <si>
    <t>YPF GAS S.A.</t>
  </si>
  <si>
    <t>LIDERGAS</t>
  </si>
  <si>
    <t>TOTAL GRAL.</t>
  </si>
  <si>
    <t>PRIMERA ETAPA</t>
  </si>
  <si>
    <t>E N E R O   2 0 0 8   a   D I C I E M B R E   2 0 2 2</t>
  </si>
  <si>
    <t>SEGUNDA ETAPA</t>
  </si>
  <si>
    <t>TOTAL</t>
  </si>
  <si>
    <t xml:space="preserve">NATURAL GAS </t>
  </si>
  <si>
    <t>AMARILLA S.A. (*)</t>
  </si>
  <si>
    <t>CAÑUELAS  GAS S.A. (*)</t>
  </si>
  <si>
    <t>(*) Los cilindros re rechapeados se encuentran incluidos en el Total Habilitados en la Primera Etapa</t>
  </si>
  <si>
    <t>MARCA INSIGNIA</t>
  </si>
  <si>
    <t xml:space="preserve">AMARILLA GAS </t>
  </si>
  <si>
    <t>ALLENGAS</t>
  </si>
  <si>
    <t>BRAGAS</t>
  </si>
  <si>
    <t>GAS PIGÜE</t>
  </si>
  <si>
    <t>EXTRAGAS</t>
  </si>
  <si>
    <t>VENADO GAS</t>
  </si>
  <si>
    <t>CASTELLI GAS</t>
  </si>
  <si>
    <t>GAS KELM</t>
  </si>
  <si>
    <t>CEMDO GAS</t>
  </si>
  <si>
    <t>AGROGAS</t>
  </si>
  <si>
    <t>CLORICOOP</t>
  </si>
  <si>
    <t>CLORI GAS</t>
  </si>
  <si>
    <t>COOPETEL GAS</t>
  </si>
  <si>
    <t>MAQUINCHAO</t>
  </si>
  <si>
    <t xml:space="preserve">C.P.E. GAS </t>
  </si>
  <si>
    <t>CPE 45</t>
  </si>
  <si>
    <t>CREC GAS</t>
  </si>
  <si>
    <t>BALCARGAS</t>
  </si>
  <si>
    <t>FELGAS</t>
  </si>
  <si>
    <t>LA PERLA GAS</t>
  </si>
  <si>
    <t>GALGAS</t>
  </si>
  <si>
    <t>NOGOYA</t>
  </si>
  <si>
    <t>GAS-COOP</t>
  </si>
  <si>
    <t>GAS-COOP 2</t>
  </si>
  <si>
    <t>MISCOOP GAS</t>
  </si>
  <si>
    <t>CALF-GAS</t>
  </si>
  <si>
    <t>UCOOPGAS</t>
  </si>
  <si>
    <t>CLORINDA GAS</t>
  </si>
  <si>
    <t>DIMARGAS</t>
  </si>
  <si>
    <t>DIMAR</t>
  </si>
  <si>
    <t>GAS 10</t>
  </si>
  <si>
    <t>BUENOS AIRES GAS</t>
  </si>
  <si>
    <t>CANDELARIA</t>
  </si>
  <si>
    <t>PLATAGAS</t>
  </si>
  <si>
    <t>BOCAGAS</t>
  </si>
  <si>
    <t>LICOVAL</t>
  </si>
  <si>
    <t>GAS ARECO</t>
  </si>
  <si>
    <t>GIAC GAS</t>
  </si>
  <si>
    <t>PARDO GAS</t>
  </si>
  <si>
    <t>GAS ARGENTINO</t>
  </si>
  <si>
    <t>GAS AUSTRAL</t>
  </si>
  <si>
    <t>LICOGAS</t>
  </si>
  <si>
    <t>GAS TRELEW</t>
  </si>
  <si>
    <t>PUGLIESE</t>
  </si>
  <si>
    <t>HIPERGAS</t>
  </si>
  <si>
    <t>ZIGAS</t>
  </si>
  <si>
    <t>R-S-GAS</t>
  </si>
  <si>
    <t>GAS SANMIGUEL</t>
  </si>
  <si>
    <t>EMSE</t>
  </si>
  <si>
    <t>FERNANGAS</t>
  </si>
  <si>
    <t>LOBOGAS</t>
  </si>
  <si>
    <t>RHO GAS</t>
  </si>
  <si>
    <t>ATOMGAS</t>
  </si>
  <si>
    <t>GARDEL GAS</t>
  </si>
  <si>
    <t>MOLLE GAS</t>
  </si>
  <si>
    <t>CALIDA GAS</t>
  </si>
  <si>
    <t>OESTE GAS</t>
  </si>
  <si>
    <t>CONHELLO</t>
  </si>
  <si>
    <t>PROPANORTE</t>
  </si>
  <si>
    <t>GARRALINCOLN</t>
  </si>
  <si>
    <t>MICROGAS</t>
  </si>
  <si>
    <t>J.P.LARUMBRE</t>
  </si>
  <si>
    <t>SARTINI GAS</t>
  </si>
  <si>
    <t>YAGAN GAS</t>
  </si>
  <si>
    <t>SHELL GAS</t>
  </si>
  <si>
    <t>LUMBREGAS</t>
  </si>
  <si>
    <t>SPECIAL GAS</t>
  </si>
  <si>
    <t>FAMAGAS</t>
  </si>
  <si>
    <t>SURGAS</t>
  </si>
  <si>
    <t>UNIDAD</t>
  </si>
  <si>
    <t xml:space="preserve">TOTALGAZ </t>
  </si>
  <si>
    <t>GAS VILLEGAS</t>
  </si>
  <si>
    <t>YPF GAS</t>
  </si>
  <si>
    <t>POLIGAS</t>
  </si>
  <si>
    <t>SEGUNDA MARCA</t>
  </si>
  <si>
    <t>PRIMERA MARCA</t>
  </si>
  <si>
    <t>TOTAL REHABILITADOS</t>
  </si>
  <si>
    <t>AMARILLA GAS</t>
  </si>
  <si>
    <t>CAÑUELAS GAS</t>
  </si>
  <si>
    <t>TOTAL DE CHAPAS DISPONIBLES TOTALGAZ</t>
  </si>
  <si>
    <t>TOTAL MES</t>
  </si>
  <si>
    <t>REUMEN RE RECHAPEO CILINDROS TOTALGAZ</t>
  </si>
  <si>
    <t>TOTALGAZ CDROS RESTANTES</t>
  </si>
  <si>
    <t>AC AÑO 2022</t>
  </si>
  <si>
    <t>TOTALGAZ RESTANTES</t>
  </si>
  <si>
    <t>TOTAL DE CHAPAS DISPONIBLES</t>
  </si>
  <si>
    <r>
      <rPr>
        <b/>
        <sz val="16"/>
        <color theme="9" tint="-0.499984740745262"/>
        <rFont val="Arial"/>
        <family val="2"/>
      </rPr>
      <t>ACUERDO TOTALGA</t>
    </r>
    <r>
      <rPr>
        <b/>
        <i/>
        <sz val="16"/>
        <color theme="9" tint="-0.499984740745262"/>
        <rFont val="Arial"/>
        <family val="2"/>
      </rPr>
      <t>Z - AMARILLA - CAÑUELAS GAS</t>
    </r>
  </si>
  <si>
    <t>CILINDROS REHABILITADOS</t>
  </si>
  <si>
    <t>coincidirrrrrrrrrrrrrrrrrrrrrrrrrrrrrrr</t>
  </si>
  <si>
    <t>MARCA</t>
  </si>
  <si>
    <t>DIFERENCIA</t>
  </si>
  <si>
    <t>CH FABRICADAS</t>
  </si>
  <si>
    <t>CH COLOCADAS</t>
  </si>
  <si>
    <t>CH DADAS BAJA</t>
  </si>
  <si>
    <t>CH DADS DE BAJA</t>
  </si>
  <si>
    <t>TOTALGAZ</t>
  </si>
  <si>
    <t>PARTICIPACION PARQUE COMUNITARIO</t>
  </si>
  <si>
    <t>PARTICIPACION</t>
  </si>
  <si>
    <t>2da MARCA</t>
  </si>
  <si>
    <t>DE SU PARQUE</t>
  </si>
  <si>
    <t>Plan Nacional de Normalización del Parque de 45 kg. de Capacidad</t>
  </si>
  <si>
    <r>
      <rPr>
        <b/>
        <sz val="18"/>
        <color theme="9" tint="-0.499984740745262"/>
        <rFont val="Arial"/>
        <family val="2"/>
      </rPr>
      <t>ACUERDO TOTALGA</t>
    </r>
    <r>
      <rPr>
        <b/>
        <i/>
        <sz val="18"/>
        <color theme="9" tint="-0.499984740745262"/>
        <rFont val="Arial"/>
        <family val="2"/>
      </rPr>
      <t>Z - AMARILLA - CAÑUELAS GAS</t>
    </r>
  </si>
  <si>
    <t>RIO GAS</t>
  </si>
  <si>
    <t>GAS PIGUE</t>
  </si>
  <si>
    <t xml:space="preserve">BRAGAS </t>
  </si>
  <si>
    <t>Enero 2008 _ Noviembre 2023</t>
  </si>
  <si>
    <t>Enero-Noviembre 2023</t>
  </si>
  <si>
    <t>E N E R O   2 0 0 8   a   N O V I E M B R E   2 0 2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</si>
</sst>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_ ;\-#,##0\ "/>
  </numFmts>
  <fonts count="3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0"/>
      <name val="Arial"/>
      <family val="2"/>
    </font>
    <font>
      <b/>
      <sz val="36"/>
      <color theme="9" tint="-0.499984740745262"/>
      <name val="Aharoni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9" tint="-0.499984740745262"/>
      <name val="Arial"/>
      <family val="2"/>
    </font>
    <font>
      <i/>
      <sz val="12"/>
      <color theme="1"/>
      <name val="Arial"/>
      <family val="2"/>
    </font>
    <font>
      <b/>
      <sz val="16"/>
      <color theme="9" tint="-0.499984740745262"/>
      <name val="Arial"/>
      <family val="2"/>
    </font>
    <font>
      <b/>
      <i/>
      <sz val="16"/>
      <color theme="9" tint="-0.499984740745262"/>
      <name val="Arial"/>
      <family val="2"/>
    </font>
    <font>
      <b/>
      <u/>
      <sz val="12"/>
      <color theme="1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36"/>
      <name val="Aharoni"/>
    </font>
    <font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i/>
      <sz val="12"/>
      <color theme="0"/>
      <name val="Arial"/>
      <family val="2"/>
    </font>
    <font>
      <b/>
      <i/>
      <sz val="10"/>
      <color theme="1"/>
      <name val="Arial"/>
      <family val="2"/>
    </font>
    <font>
      <b/>
      <sz val="28"/>
      <color theme="9" tint="-0.499984740745262"/>
      <name val="Aharoni"/>
    </font>
    <font>
      <sz val="13"/>
      <color theme="1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0"/>
      <name val="Arial"/>
      <family val="2"/>
    </font>
    <font>
      <b/>
      <i/>
      <sz val="18"/>
      <color theme="9" tint="-0.499984740745262"/>
      <name val="Arial"/>
      <family val="2"/>
    </font>
    <font>
      <b/>
      <sz val="18"/>
      <color theme="9" tint="-0.499984740745262"/>
      <name val="Arial"/>
      <family val="2"/>
    </font>
    <font>
      <b/>
      <sz val="13"/>
      <color theme="9" tint="-0.499984740745262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0"/>
      <name val="Arial"/>
      <family val="2"/>
    </font>
    <font>
      <i/>
      <u/>
      <sz val="12"/>
      <name val="Arial"/>
      <family val="2"/>
    </font>
  </fonts>
  <fills count="7">
    <fill>
      <patternFill patternType="none"/>
    </fill>
    <fill>
      <patternFill patternType="gray125"/>
    </fill>
    <fill>
      <gradientFill degree="90">
        <stop position="0">
          <color theme="0" tint="-5.0965910824915313E-2"/>
        </stop>
        <stop position="1">
          <color theme="9" tint="0.59999389629810485"/>
        </stop>
      </gradientFill>
    </fill>
    <fill>
      <gradientFill degree="90">
        <stop position="0">
          <color theme="0" tint="-0.1490218817712943"/>
        </stop>
        <stop position="1">
          <color theme="9" tint="0.40000610370189521"/>
        </stop>
      </gradientFill>
    </fill>
    <fill>
      <gradientFill degree="90">
        <stop position="0">
          <color theme="0"/>
        </stop>
        <stop position="1">
          <color theme="0" tint="-0.25098422193060094"/>
        </stop>
      </gradientFill>
    </fill>
    <fill>
      <patternFill patternType="solid">
        <fgColor theme="9" tint="-0.249977111117893"/>
        <bgColor auto="1"/>
      </patternFill>
    </fill>
    <fill>
      <gradientFill degree="90">
        <stop position="0">
          <color theme="0" tint="-5.0965910824915313E-2"/>
        </stop>
        <stop position="1">
          <color theme="9" tint="-0.25098422193060094"/>
        </stop>
      </gradient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8" fillId="0" borderId="0" applyFont="0" applyFill="0" applyBorder="0" applyAlignment="0" applyProtection="0"/>
  </cellStyleXfs>
  <cellXfs count="197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0" xfId="0" applyFont="1"/>
    <xf numFmtId="0" fontId="4" fillId="0" borderId="0" xfId="0" applyFont="1"/>
    <xf numFmtId="3" fontId="4" fillId="0" borderId="0" xfId="0" applyNumberFormat="1" applyFont="1" applyAlignment="1">
      <alignment horizontal="center"/>
    </xf>
    <xf numFmtId="0" fontId="6" fillId="0" borderId="14" xfId="0" applyFont="1" applyBorder="1"/>
    <xf numFmtId="3" fontId="7" fillId="0" borderId="11" xfId="0" applyNumberFormat="1" applyFont="1" applyBorder="1" applyAlignment="1">
      <alignment horizontal="center"/>
    </xf>
    <xf numFmtId="3" fontId="7" fillId="0" borderId="13" xfId="0" applyNumberFormat="1" applyFont="1" applyBorder="1" applyAlignment="1">
      <alignment horizontal="center"/>
    </xf>
    <xf numFmtId="3" fontId="8" fillId="3" borderId="0" xfId="0" applyNumberFormat="1" applyFont="1" applyFill="1" applyAlignment="1">
      <alignment horizontal="center" vertical="center"/>
    </xf>
    <xf numFmtId="0" fontId="6" fillId="0" borderId="0" xfId="0" applyFont="1"/>
    <xf numFmtId="0" fontId="9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distributed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distributed"/>
    </xf>
    <xf numFmtId="0" fontId="8" fillId="3" borderId="13" xfId="0" applyFont="1" applyFill="1" applyBorder="1" applyAlignment="1">
      <alignment horizontal="center" vertical="distributed"/>
    </xf>
    <xf numFmtId="0" fontId="8" fillId="3" borderId="1" xfId="0" applyFont="1" applyFill="1" applyBorder="1" applyAlignment="1">
      <alignment horizontal="center" vertical="distributed"/>
    </xf>
    <xf numFmtId="3" fontId="7" fillId="0" borderId="4" xfId="0" applyNumberFormat="1" applyFont="1" applyBorder="1" applyAlignment="1">
      <alignment horizontal="center"/>
    </xf>
    <xf numFmtId="3" fontId="7" fillId="0" borderId="6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3" fillId="0" borderId="0" xfId="0" applyFont="1"/>
    <xf numFmtId="3" fontId="3" fillId="0" borderId="0" xfId="0" applyNumberFormat="1" applyFont="1"/>
    <xf numFmtId="0" fontId="6" fillId="0" borderId="20" xfId="0" applyFont="1" applyBorder="1"/>
    <xf numFmtId="0" fontId="6" fillId="0" borderId="21" xfId="0" applyFont="1" applyBorder="1"/>
    <xf numFmtId="3" fontId="7" fillId="0" borderId="7" xfId="0" applyNumberFormat="1" applyFont="1" applyBorder="1" applyAlignment="1">
      <alignment horizontal="center"/>
    </xf>
    <xf numFmtId="3" fontId="7" fillId="0" borderId="8" xfId="0" applyNumberFormat="1" applyFont="1" applyBorder="1" applyAlignment="1">
      <alignment horizontal="center"/>
    </xf>
    <xf numFmtId="0" fontId="6" fillId="0" borderId="22" xfId="0" applyFont="1" applyBorder="1"/>
    <xf numFmtId="3" fontId="7" fillId="0" borderId="9" xfId="0" applyNumberFormat="1" applyFont="1" applyBorder="1" applyAlignment="1">
      <alignment horizontal="center"/>
    </xf>
    <xf numFmtId="3" fontId="7" fillId="0" borderId="10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3" fontId="7" fillId="0" borderId="23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8" fillId="3" borderId="17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distributed"/>
    </xf>
    <xf numFmtId="0" fontId="8" fillId="3" borderId="25" xfId="0" applyFont="1" applyFill="1" applyBorder="1" applyAlignment="1">
      <alignment horizontal="center" vertical="distributed"/>
    </xf>
    <xf numFmtId="3" fontId="8" fillId="3" borderId="19" xfId="0" applyNumberFormat="1" applyFont="1" applyFill="1" applyBorder="1" applyAlignment="1">
      <alignment horizontal="center" vertical="center"/>
    </xf>
    <xf numFmtId="0" fontId="6" fillId="0" borderId="19" xfId="0" applyFont="1" applyBorder="1"/>
    <xf numFmtId="3" fontId="8" fillId="3" borderId="27" xfId="0" applyNumberFormat="1" applyFont="1" applyFill="1" applyBorder="1" applyAlignment="1">
      <alignment horizontal="center" vertical="center"/>
    </xf>
    <xf numFmtId="0" fontId="6" fillId="0" borderId="27" xfId="0" applyFont="1" applyBorder="1"/>
    <xf numFmtId="0" fontId="8" fillId="3" borderId="0" xfId="0" applyFont="1" applyFill="1" applyAlignment="1">
      <alignment horizontal="center" vertical="distributed"/>
    </xf>
    <xf numFmtId="0" fontId="8" fillId="3" borderId="19" xfId="0" applyFont="1" applyFill="1" applyBorder="1" applyAlignment="1">
      <alignment vertical="center"/>
    </xf>
    <xf numFmtId="0" fontId="8" fillId="0" borderId="0" xfId="0" applyFont="1" applyAlignment="1">
      <alignment horizontal="center" vertical="distributed"/>
    </xf>
    <xf numFmtId="0" fontId="13" fillId="0" borderId="0" xfId="0" applyFont="1"/>
    <xf numFmtId="0" fontId="14" fillId="0" borderId="0" xfId="0" applyFont="1"/>
    <xf numFmtId="3" fontId="14" fillId="0" borderId="0" xfId="0" applyNumberFormat="1" applyFont="1" applyAlignment="1">
      <alignment horizontal="center"/>
    </xf>
    <xf numFmtId="3" fontId="14" fillId="0" borderId="0" xfId="0" applyNumberFormat="1" applyFont="1"/>
    <xf numFmtId="0" fontId="8" fillId="3" borderId="0" xfId="0" applyFont="1" applyFill="1" applyAlignment="1">
      <alignment vertical="center"/>
    </xf>
    <xf numFmtId="3" fontId="8" fillId="3" borderId="0" xfId="0" applyNumberFormat="1" applyFont="1" applyFill="1" applyAlignment="1">
      <alignment vertical="center"/>
    </xf>
    <xf numFmtId="0" fontId="6" fillId="0" borderId="30" xfId="0" applyFont="1" applyBorder="1"/>
    <xf numFmtId="3" fontId="7" fillId="0" borderId="31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3" fontId="7" fillId="0" borderId="33" xfId="0" applyNumberFormat="1" applyFont="1" applyBorder="1" applyAlignment="1">
      <alignment horizontal="center"/>
    </xf>
    <xf numFmtId="3" fontId="7" fillId="0" borderId="27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3" fontId="7" fillId="0" borderId="35" xfId="0" applyNumberFormat="1" applyFont="1" applyBorder="1" applyAlignment="1">
      <alignment horizontal="center"/>
    </xf>
    <xf numFmtId="3" fontId="8" fillId="3" borderId="36" xfId="0" applyNumberFormat="1" applyFont="1" applyFill="1" applyBorder="1" applyAlignment="1">
      <alignment horizontal="center" vertical="center"/>
    </xf>
    <xf numFmtId="3" fontId="8" fillId="3" borderId="37" xfId="0" applyNumberFormat="1" applyFont="1" applyFill="1" applyBorder="1" applyAlignment="1">
      <alignment horizontal="center" vertical="center"/>
    </xf>
    <xf numFmtId="3" fontId="8" fillId="3" borderId="38" xfId="0" applyNumberFormat="1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distributed"/>
    </xf>
    <xf numFmtId="0" fontId="5" fillId="0" borderId="0" xfId="0" applyFont="1" applyAlignment="1">
      <alignment horizontal="center" vertical="center"/>
    </xf>
    <xf numFmtId="0" fontId="15" fillId="3" borderId="11" xfId="0" applyFont="1" applyFill="1" applyBorder="1" applyAlignment="1">
      <alignment horizontal="center" vertical="distributed"/>
    </xf>
    <xf numFmtId="0" fontId="15" fillId="3" borderId="12" xfId="0" applyFont="1" applyFill="1" applyBorder="1" applyAlignment="1">
      <alignment horizontal="center" vertical="distributed"/>
    </xf>
    <xf numFmtId="0" fontId="15" fillId="3" borderId="13" xfId="0" applyFont="1" applyFill="1" applyBorder="1" applyAlignment="1">
      <alignment horizontal="center" vertical="distributed"/>
    </xf>
    <xf numFmtId="0" fontId="15" fillId="0" borderId="40" xfId="0" applyFont="1" applyBorder="1" applyAlignment="1">
      <alignment horizontal="center" vertical="distributed"/>
    </xf>
    <xf numFmtId="0" fontId="15" fillId="3" borderId="41" xfId="0" applyFont="1" applyFill="1" applyBorder="1" applyAlignment="1">
      <alignment horizontal="center" vertical="distributed"/>
    </xf>
    <xf numFmtId="3" fontId="7" fillId="0" borderId="42" xfId="0" applyNumberFormat="1" applyFont="1" applyBorder="1" applyAlignment="1">
      <alignment horizontal="center"/>
    </xf>
    <xf numFmtId="3" fontId="7" fillId="0" borderId="41" xfId="0" applyNumberFormat="1" applyFont="1" applyBorder="1" applyAlignment="1">
      <alignment horizontal="center"/>
    </xf>
    <xf numFmtId="0" fontId="15" fillId="4" borderId="11" xfId="0" applyFont="1" applyFill="1" applyBorder="1" applyAlignment="1">
      <alignment horizontal="center" vertical="distributed"/>
    </xf>
    <xf numFmtId="0" fontId="15" fillId="4" borderId="12" xfId="0" applyFont="1" applyFill="1" applyBorder="1" applyAlignment="1">
      <alignment horizontal="center" vertical="distributed"/>
    </xf>
    <xf numFmtId="0" fontId="15" fillId="4" borderId="41" xfId="0" applyFont="1" applyFill="1" applyBorder="1" applyAlignment="1">
      <alignment horizontal="center" vertical="distributed"/>
    </xf>
    <xf numFmtId="3" fontId="8" fillId="0" borderId="0" xfId="0" applyNumberFormat="1" applyFont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3" fontId="8" fillId="4" borderId="0" xfId="0" applyNumberFormat="1" applyFont="1" applyFill="1" applyAlignment="1">
      <alignment horizontal="center" vertical="center"/>
    </xf>
    <xf numFmtId="3" fontId="7" fillId="0" borderId="24" xfId="0" applyNumberFormat="1" applyFont="1" applyBorder="1" applyAlignment="1">
      <alignment horizontal="center"/>
    </xf>
    <xf numFmtId="40" fontId="16" fillId="0" borderId="0" xfId="0" applyNumberFormat="1" applyFont="1"/>
    <xf numFmtId="40" fontId="17" fillId="0" borderId="0" xfId="0" applyNumberFormat="1" applyFont="1" applyAlignment="1">
      <alignment horizontal="center" vertical="center"/>
    </xf>
    <xf numFmtId="40" fontId="7" fillId="0" borderId="0" xfId="0" applyNumberFormat="1" applyFont="1"/>
    <xf numFmtId="40" fontId="8" fillId="0" borderId="0" xfId="0" applyNumberFormat="1" applyFont="1" applyAlignment="1">
      <alignment horizontal="center" vertical="distributed"/>
    </xf>
    <xf numFmtId="40" fontId="8" fillId="0" borderId="0" xfId="0" applyNumberFormat="1" applyFont="1" applyAlignment="1">
      <alignment horizontal="center" vertical="center"/>
    </xf>
    <xf numFmtId="40" fontId="8" fillId="0" borderId="0" xfId="0" applyNumberFormat="1" applyFont="1"/>
    <xf numFmtId="3" fontId="6" fillId="0" borderId="0" xfId="0" applyNumberFormat="1" applyFont="1"/>
    <xf numFmtId="0" fontId="6" fillId="0" borderId="43" xfId="0" applyFont="1" applyBorder="1"/>
    <xf numFmtId="3" fontId="7" fillId="0" borderId="43" xfId="0" applyNumberFormat="1" applyFont="1" applyBorder="1" applyAlignment="1">
      <alignment horizontal="center"/>
    </xf>
    <xf numFmtId="0" fontId="6" fillId="0" borderId="44" xfId="0" applyFont="1" applyBorder="1"/>
    <xf numFmtId="3" fontId="7" fillId="0" borderId="44" xfId="0" applyNumberFormat="1" applyFont="1" applyBorder="1" applyAlignment="1">
      <alignment horizontal="center"/>
    </xf>
    <xf numFmtId="0" fontId="6" fillId="0" borderId="45" xfId="0" applyFont="1" applyBorder="1"/>
    <xf numFmtId="3" fontId="7" fillId="0" borderId="45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/>
    </xf>
    <xf numFmtId="10" fontId="19" fillId="3" borderId="0" xfId="1" applyNumberFormat="1" applyFont="1" applyFill="1" applyAlignment="1">
      <alignment horizontal="center"/>
    </xf>
    <xf numFmtId="10" fontId="21" fillId="6" borderId="0" xfId="1" applyNumberFormat="1" applyFont="1" applyFill="1" applyAlignment="1">
      <alignment horizontal="center" vertical="center"/>
    </xf>
    <xf numFmtId="0" fontId="20" fillId="5" borderId="0" xfId="0" applyFont="1" applyFill="1" applyAlignment="1">
      <alignment horizontal="center" vertical="distributed"/>
    </xf>
    <xf numFmtId="0" fontId="5" fillId="0" borderId="0" xfId="0" applyFont="1" applyAlignment="1">
      <alignment horizontal="center" vertical="distributed"/>
    </xf>
    <xf numFmtId="164" fontId="1" fillId="0" borderId="0" xfId="0" applyNumberFormat="1" applyFont="1"/>
    <xf numFmtId="164" fontId="8" fillId="3" borderId="0" xfId="0" applyNumberFormat="1" applyFont="1" applyFill="1" applyAlignment="1">
      <alignment horizontal="center" vertical="center"/>
    </xf>
    <xf numFmtId="16" fontId="1" fillId="0" borderId="0" xfId="0" applyNumberFormat="1" applyFont="1" applyAlignment="1">
      <alignment horizontal="center"/>
    </xf>
    <xf numFmtId="164" fontId="6" fillId="0" borderId="0" xfId="0" applyNumberFormat="1" applyFont="1"/>
    <xf numFmtId="3" fontId="24" fillId="0" borderId="29" xfId="0" applyNumberFormat="1" applyFont="1" applyBorder="1" applyAlignment="1">
      <alignment horizontal="center"/>
    </xf>
    <xf numFmtId="3" fontId="24" fillId="0" borderId="0" xfId="0" applyNumberFormat="1" applyFont="1" applyAlignment="1">
      <alignment horizontal="center"/>
    </xf>
    <xf numFmtId="3" fontId="25" fillId="3" borderId="37" xfId="0" applyNumberFormat="1" applyFont="1" applyFill="1" applyBorder="1" applyAlignment="1">
      <alignment horizontal="center" vertical="center"/>
    </xf>
    <xf numFmtId="164" fontId="26" fillId="0" borderId="0" xfId="0" applyNumberFormat="1" applyFont="1" applyAlignment="1">
      <alignment horizontal="center"/>
    </xf>
    <xf numFmtId="164" fontId="23" fillId="0" borderId="16" xfId="0" applyNumberFormat="1" applyFont="1" applyBorder="1"/>
    <xf numFmtId="164" fontId="23" fillId="0" borderId="0" xfId="0" applyNumberFormat="1" applyFont="1"/>
    <xf numFmtId="0" fontId="23" fillId="0" borderId="0" xfId="0" applyFont="1"/>
    <xf numFmtId="3" fontId="24" fillId="0" borderId="15" xfId="0" applyNumberFormat="1" applyFont="1" applyBorder="1" applyAlignment="1">
      <alignment horizontal="center"/>
    </xf>
    <xf numFmtId="3" fontId="25" fillId="3" borderId="38" xfId="0" applyNumberFormat="1" applyFont="1" applyFill="1" applyBorder="1" applyAlignment="1">
      <alignment horizontal="center" vertical="center"/>
    </xf>
    <xf numFmtId="164" fontId="23" fillId="0" borderId="48" xfId="0" applyNumberFormat="1" applyFont="1" applyBorder="1"/>
    <xf numFmtId="164" fontId="23" fillId="0" borderId="27" xfId="0" applyNumberFormat="1" applyFont="1" applyBorder="1"/>
    <xf numFmtId="3" fontId="24" fillId="0" borderId="28" xfId="0" applyNumberFormat="1" applyFont="1" applyBorder="1" applyAlignment="1">
      <alignment horizontal="center"/>
    </xf>
    <xf numFmtId="3" fontId="25" fillId="3" borderId="36" xfId="0" applyNumberFormat="1" applyFont="1" applyFill="1" applyBorder="1" applyAlignment="1">
      <alignment horizontal="center" vertical="center"/>
    </xf>
    <xf numFmtId="165" fontId="26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0" fontId="25" fillId="3" borderId="2" xfId="0" applyFont="1" applyFill="1" applyBorder="1" applyAlignment="1">
      <alignment horizontal="center" vertical="distributed"/>
    </xf>
    <xf numFmtId="0" fontId="26" fillId="0" borderId="0" xfId="0" applyFont="1"/>
    <xf numFmtId="17" fontId="30" fillId="0" borderId="0" xfId="0" applyNumberFormat="1" applyFont="1" applyAlignment="1">
      <alignment horizontal="center"/>
    </xf>
    <xf numFmtId="0" fontId="25" fillId="3" borderId="17" xfId="0" applyFont="1" applyFill="1" applyBorder="1" applyAlignment="1">
      <alignment horizontal="center" vertical="center"/>
    </xf>
    <xf numFmtId="0" fontId="25" fillId="3" borderId="26" xfId="0" applyFont="1" applyFill="1" applyBorder="1" applyAlignment="1">
      <alignment horizontal="center" vertical="distributed"/>
    </xf>
    <xf numFmtId="0" fontId="25" fillId="3" borderId="25" xfId="0" applyFont="1" applyFill="1" applyBorder="1" applyAlignment="1">
      <alignment horizontal="center" vertical="distributed"/>
    </xf>
    <xf numFmtId="0" fontId="25" fillId="0" borderId="0" xfId="0" applyFont="1" applyAlignment="1">
      <alignment horizontal="center" vertical="distributed"/>
    </xf>
    <xf numFmtId="0" fontId="25" fillId="3" borderId="39" xfId="0" applyFont="1" applyFill="1" applyBorder="1" applyAlignment="1">
      <alignment horizontal="center" vertical="distributed"/>
    </xf>
    <xf numFmtId="0" fontId="23" fillId="0" borderId="49" xfId="0" applyFont="1" applyBorder="1"/>
    <xf numFmtId="3" fontId="24" fillId="0" borderId="50" xfId="0" applyNumberFormat="1" applyFont="1" applyBorder="1" applyAlignment="1">
      <alignment horizontal="center"/>
    </xf>
    <xf numFmtId="3" fontId="25" fillId="3" borderId="50" xfId="0" applyNumberFormat="1" applyFont="1" applyFill="1" applyBorder="1" applyAlignment="1">
      <alignment horizontal="center" vertical="center"/>
    </xf>
    <xf numFmtId="0" fontId="23" fillId="0" borderId="50" xfId="0" applyFont="1" applyBorder="1"/>
    <xf numFmtId="3" fontId="24" fillId="0" borderId="51" xfId="0" applyNumberFormat="1" applyFont="1" applyBorder="1" applyAlignment="1">
      <alignment horizontal="center"/>
    </xf>
    <xf numFmtId="0" fontId="23" fillId="0" borderId="52" xfId="0" applyFont="1" applyBorder="1"/>
    <xf numFmtId="3" fontId="24" fillId="0" borderId="53" xfId="0" applyNumberFormat="1" applyFont="1" applyBorder="1" applyAlignment="1">
      <alignment horizontal="center"/>
    </xf>
    <xf numFmtId="3" fontId="25" fillId="3" borderId="53" xfId="0" applyNumberFormat="1" applyFont="1" applyFill="1" applyBorder="1" applyAlignment="1">
      <alignment horizontal="center" vertical="center"/>
    </xf>
    <xf numFmtId="0" fontId="23" fillId="0" borderId="53" xfId="0" applyFont="1" applyBorder="1"/>
    <xf numFmtId="3" fontId="24" fillId="0" borderId="54" xfId="0" applyNumberFormat="1" applyFont="1" applyBorder="1" applyAlignment="1">
      <alignment horizontal="center"/>
    </xf>
    <xf numFmtId="0" fontId="23" fillId="0" borderId="55" xfId="0" applyFont="1" applyBorder="1"/>
    <xf numFmtId="3" fontId="24" fillId="0" borderId="56" xfId="0" applyNumberFormat="1" applyFont="1" applyBorder="1" applyAlignment="1">
      <alignment horizontal="center"/>
    </xf>
    <xf numFmtId="3" fontId="25" fillId="3" borderId="56" xfId="0" applyNumberFormat="1" applyFont="1" applyFill="1" applyBorder="1" applyAlignment="1">
      <alignment horizontal="center" vertical="center"/>
    </xf>
    <xf numFmtId="0" fontId="23" fillId="0" borderId="56" xfId="0" applyFont="1" applyBorder="1"/>
    <xf numFmtId="3" fontId="24" fillId="0" borderId="57" xfId="0" applyNumberFormat="1" applyFont="1" applyBorder="1" applyAlignment="1">
      <alignment horizontal="center"/>
    </xf>
    <xf numFmtId="3" fontId="24" fillId="0" borderId="52" xfId="0" applyNumberFormat="1" applyFont="1" applyBorder="1" applyAlignment="1">
      <alignment horizontal="left"/>
    </xf>
    <xf numFmtId="0" fontId="23" fillId="0" borderId="14" xfId="0" applyFont="1" applyBorder="1" applyAlignment="1">
      <alignment horizontal="center" vertical="distributed"/>
    </xf>
    <xf numFmtId="0" fontId="23" fillId="0" borderId="18" xfId="0" applyFont="1" applyBorder="1" applyAlignment="1">
      <alignment horizontal="center" vertical="distributed"/>
    </xf>
    <xf numFmtId="0" fontId="23" fillId="0" borderId="15" xfId="0" applyFont="1" applyBorder="1" applyAlignment="1">
      <alignment horizontal="center" vertical="distributed"/>
    </xf>
    <xf numFmtId="164" fontId="23" fillId="0" borderId="47" xfId="0" applyNumberFormat="1" applyFont="1" applyBorder="1"/>
    <xf numFmtId="164" fontId="23" fillId="0" borderId="19" xfId="0" applyNumberFormat="1" applyFont="1" applyBorder="1"/>
    <xf numFmtId="164" fontId="23" fillId="0" borderId="58" xfId="0" applyNumberFormat="1" applyFont="1" applyBorder="1"/>
    <xf numFmtId="164" fontId="23" fillId="0" borderId="59" xfId="0" applyNumberFormat="1" applyFont="1" applyBorder="1"/>
    <xf numFmtId="164" fontId="23" fillId="0" borderId="60" xfId="0" applyNumberFormat="1" applyFont="1" applyBorder="1"/>
    <xf numFmtId="40" fontId="32" fillId="0" borderId="0" xfId="0" applyNumberFormat="1" applyFont="1"/>
    <xf numFmtId="164" fontId="23" fillId="0" borderId="61" xfId="0" applyNumberFormat="1" applyFont="1" applyBorder="1"/>
    <xf numFmtId="164" fontId="23" fillId="0" borderId="62" xfId="0" applyNumberFormat="1" applyFont="1" applyBorder="1"/>
    <xf numFmtId="164" fontId="23" fillId="0" borderId="40" xfId="0" applyNumberFormat="1" applyFont="1" applyBorder="1"/>
    <xf numFmtId="164" fontId="23" fillId="0" borderId="28" xfId="0" applyNumberFormat="1" applyFont="1" applyBorder="1"/>
    <xf numFmtId="164" fontId="33" fillId="0" borderId="0" xfId="0" applyNumberFormat="1" applyFont="1" applyAlignment="1">
      <alignment horizontal="center"/>
    </xf>
    <xf numFmtId="14" fontId="34" fillId="0" borderId="0" xfId="0" applyNumberFormat="1" applyFont="1" applyAlignment="1">
      <alignment horizontal="center" vertical="center"/>
    </xf>
    <xf numFmtId="3" fontId="2" fillId="0" borderId="0" xfId="0" applyNumberFormat="1" applyFont="1"/>
    <xf numFmtId="3" fontId="8" fillId="3" borderId="0" xfId="0" applyNumberFormat="1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distributed"/>
    </xf>
    <xf numFmtId="0" fontId="8" fillId="3" borderId="3" xfId="0" applyFont="1" applyFill="1" applyBorder="1" applyAlignment="1">
      <alignment horizontal="center" vertical="distributed"/>
    </xf>
    <xf numFmtId="0" fontId="6" fillId="0" borderId="14" xfId="0" applyFont="1" applyBorder="1" applyAlignment="1">
      <alignment horizontal="left" vertical="center"/>
    </xf>
    <xf numFmtId="3" fontId="7" fillId="0" borderId="14" xfId="0" applyNumberFormat="1" applyFont="1" applyBorder="1" applyAlignment="1">
      <alignment horizontal="center" vertical="center"/>
    </xf>
    <xf numFmtId="3" fontId="7" fillId="0" borderId="15" xfId="0" applyNumberFormat="1" applyFont="1" applyBorder="1" applyAlignment="1">
      <alignment horizontal="center" vertic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8" fillId="3" borderId="1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0" fillId="0" borderId="19" xfId="0" applyFont="1" applyBorder="1" applyAlignment="1">
      <alignment horizontal="left" vertical="distributed"/>
    </xf>
    <xf numFmtId="3" fontId="8" fillId="3" borderId="16" xfId="0" applyNumberFormat="1" applyFont="1" applyFill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17" fontId="22" fillId="2" borderId="0" xfId="0" applyNumberFormat="1" applyFont="1" applyFill="1" applyAlignment="1">
      <alignment horizontal="center" vertical="distributed"/>
    </xf>
    <xf numFmtId="0" fontId="10" fillId="0" borderId="0" xfId="0" applyFont="1" applyAlignment="1">
      <alignment horizontal="left" vertical="distributed"/>
    </xf>
    <xf numFmtId="164" fontId="26" fillId="0" borderId="0" xfId="0" applyNumberFormat="1" applyFont="1" applyAlignment="1">
      <alignment horizontal="center"/>
    </xf>
    <xf numFmtId="3" fontId="24" fillId="0" borderId="16" xfId="0" applyNumberFormat="1" applyFont="1" applyBorder="1" applyAlignment="1">
      <alignment horizontal="center" vertical="center"/>
    </xf>
    <xf numFmtId="3" fontId="24" fillId="0" borderId="53" xfId="0" applyNumberFormat="1" applyFont="1" applyBorder="1" applyAlignment="1">
      <alignment horizontal="center" vertical="center"/>
    </xf>
    <xf numFmtId="3" fontId="25" fillId="3" borderId="53" xfId="0" applyNumberFormat="1" applyFont="1" applyFill="1" applyBorder="1" applyAlignment="1">
      <alignment horizontal="center" vertical="center"/>
    </xf>
    <xf numFmtId="3" fontId="25" fillId="3" borderId="37" xfId="0" applyNumberFormat="1" applyFont="1" applyFill="1" applyBorder="1" applyAlignment="1">
      <alignment horizontal="center" vertical="center"/>
    </xf>
    <xf numFmtId="0" fontId="23" fillId="0" borderId="52" xfId="0" applyFont="1" applyBorder="1" applyAlignment="1">
      <alignment horizontal="left" vertical="center"/>
    </xf>
    <xf numFmtId="3" fontId="10" fillId="0" borderId="0" xfId="0" applyNumberFormat="1" applyFont="1" applyAlignment="1">
      <alignment horizontal="left" vertical="distributed"/>
    </xf>
    <xf numFmtId="17" fontId="31" fillId="0" borderId="0" xfId="0" applyNumberFormat="1" applyFont="1" applyAlignment="1">
      <alignment horizontal="center"/>
    </xf>
    <xf numFmtId="17" fontId="30" fillId="0" borderId="0" xfId="0" applyNumberFormat="1" applyFont="1" applyAlignment="1">
      <alignment horizontal="center"/>
    </xf>
    <xf numFmtId="16" fontId="1" fillId="0" borderId="0" xfId="0" applyNumberFormat="1" applyFont="1" applyAlignment="1">
      <alignment horizontal="center"/>
    </xf>
    <xf numFmtId="14" fontId="34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horizontal="center" vertical="distributed"/>
    </xf>
    <xf numFmtId="0" fontId="27" fillId="0" borderId="27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25" fillId="3" borderId="2" xfId="0" applyFont="1" applyFill="1" applyBorder="1" applyAlignment="1">
      <alignment horizontal="center" vertical="distributed"/>
    </xf>
    <xf numFmtId="0" fontId="25" fillId="3" borderId="24" xfId="0" applyFont="1" applyFill="1" applyBorder="1" applyAlignment="1">
      <alignment horizontal="center" vertical="distributed"/>
    </xf>
    <xf numFmtId="164" fontId="8" fillId="0" borderId="0" xfId="0" applyNumberFormat="1" applyFont="1" applyAlignment="1">
      <alignment horizontal="center" vertical="center"/>
    </xf>
    <xf numFmtId="0" fontId="8" fillId="3" borderId="27" xfId="0" applyFont="1" applyFill="1" applyBorder="1" applyAlignment="1">
      <alignment horizontal="center" vertical="distributed"/>
    </xf>
    <xf numFmtId="0" fontId="8" fillId="4" borderId="27" xfId="0" applyFont="1" applyFill="1" applyBorder="1" applyAlignment="1">
      <alignment horizontal="center" vertical="distributed"/>
    </xf>
    <xf numFmtId="0" fontId="20" fillId="5" borderId="46" xfId="0" applyFont="1" applyFill="1" applyBorder="1" applyAlignment="1">
      <alignment horizontal="center" vertical="distributed"/>
    </xf>
    <xf numFmtId="10" fontId="19" fillId="3" borderId="0" xfId="1" applyNumberFormat="1" applyFont="1" applyFill="1" applyAlignment="1">
      <alignment horizontal="center" vertical="center"/>
    </xf>
    <xf numFmtId="3" fontId="8" fillId="3" borderId="37" xfId="0" applyNumberFormat="1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distributed"/>
    </xf>
    <xf numFmtId="0" fontId="12" fillId="0" borderId="27" xfId="0" applyFont="1" applyBorder="1" applyAlignment="1">
      <alignment horizontal="left"/>
    </xf>
    <xf numFmtId="0" fontId="12" fillId="0" borderId="0" xfId="0" applyFont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2"/>
  <sheetViews>
    <sheetView workbookViewId="0">
      <selection activeCell="B12" sqref="B12"/>
    </sheetView>
  </sheetViews>
  <sheetFormatPr baseColWidth="10" defaultColWidth="9" defaultRowHeight="12.75" x14ac:dyDescent="0.2"/>
  <cols>
    <col min="1" max="1" width="36.5703125" style="1" customWidth="1"/>
    <col min="2" max="2" width="27.140625" style="1" customWidth="1"/>
    <col min="3" max="3" width="26.85546875" style="1" customWidth="1"/>
    <col min="4" max="4" width="12.5703125" style="3" customWidth="1"/>
    <col min="5" max="5" width="2" style="1" customWidth="1"/>
    <col min="6" max="6" width="20.140625" style="1" bestFit="1" customWidth="1"/>
    <col min="7" max="7" width="14.5703125" style="1" bestFit="1" customWidth="1"/>
    <col min="8" max="8" width="23.85546875" style="1" bestFit="1" customWidth="1"/>
    <col min="9" max="9" width="14.5703125" style="1" bestFit="1" customWidth="1"/>
    <col min="10" max="10" width="21.140625" style="3" customWidth="1"/>
    <col min="11" max="11" width="14.5703125" style="4" bestFit="1" customWidth="1"/>
    <col min="12" max="16384" width="9" style="1"/>
  </cols>
  <sheetData>
    <row r="1" spans="1:11" ht="25.15" customHeight="1" x14ac:dyDescent="0.2"/>
    <row r="2" spans="1:11" ht="39.950000000000003" customHeight="1" x14ac:dyDescent="0.2">
      <c r="A2" s="165" t="s">
        <v>35</v>
      </c>
      <c r="B2" s="165"/>
      <c r="C2" s="165"/>
      <c r="D2" s="165"/>
      <c r="E2" s="165"/>
      <c r="F2" s="165"/>
      <c r="G2" s="165"/>
      <c r="H2" s="165"/>
      <c r="I2" s="165"/>
      <c r="J2" s="165"/>
    </row>
    <row r="3" spans="1:11" ht="30.2" customHeight="1" x14ac:dyDescent="0.25">
      <c r="A3" s="10"/>
      <c r="B3" s="162" t="s">
        <v>130</v>
      </c>
      <c r="C3" s="163"/>
      <c r="D3" s="157" t="s">
        <v>37</v>
      </c>
      <c r="E3" s="10"/>
      <c r="F3" s="10"/>
      <c r="G3" s="10"/>
      <c r="H3" s="10"/>
      <c r="I3" s="10"/>
      <c r="J3" s="10"/>
    </row>
    <row r="4" spans="1:11" ht="39.950000000000003" customHeight="1" x14ac:dyDescent="0.2">
      <c r="A4" s="13" t="s">
        <v>0</v>
      </c>
      <c r="B4" s="14" t="s">
        <v>34</v>
      </c>
      <c r="C4" s="15" t="s">
        <v>36</v>
      </c>
      <c r="D4" s="158"/>
      <c r="E4" s="10"/>
      <c r="F4" s="16" t="s">
        <v>42</v>
      </c>
      <c r="G4" s="10"/>
      <c r="H4" s="16" t="s">
        <v>117</v>
      </c>
      <c r="I4" s="10"/>
      <c r="J4" s="16" t="s">
        <v>119</v>
      </c>
    </row>
    <row r="5" spans="1:11" ht="24.95" customHeight="1" x14ac:dyDescent="0.2">
      <c r="A5" s="6" t="s">
        <v>2</v>
      </c>
      <c r="B5" s="7">
        <v>98128</v>
      </c>
      <c r="C5" s="8">
        <v>28081</v>
      </c>
      <c r="D5" s="9">
        <f>B5+C5</f>
        <v>126209</v>
      </c>
      <c r="E5" s="10"/>
      <c r="F5" s="17" t="s">
        <v>43</v>
      </c>
      <c r="G5" s="18">
        <v>84369</v>
      </c>
      <c r="H5" s="19" t="s">
        <v>44</v>
      </c>
      <c r="I5" s="18">
        <v>41840</v>
      </c>
      <c r="J5" s="9">
        <v>126209</v>
      </c>
      <c r="K5" s="5">
        <f>+J5-D5</f>
        <v>0</v>
      </c>
    </row>
    <row r="6" spans="1:11" ht="24.95" customHeight="1" x14ac:dyDescent="0.2">
      <c r="A6" s="6" t="s">
        <v>3</v>
      </c>
      <c r="B6" s="7">
        <v>3530</v>
      </c>
      <c r="C6" s="8">
        <v>0</v>
      </c>
      <c r="D6" s="9">
        <f>B6+C6</f>
        <v>3530</v>
      </c>
      <c r="E6" s="10"/>
      <c r="F6" s="17" t="s">
        <v>45</v>
      </c>
      <c r="G6" s="18">
        <v>3068</v>
      </c>
      <c r="H6" s="19" t="s">
        <v>46</v>
      </c>
      <c r="I6" s="18">
        <v>462</v>
      </c>
      <c r="J6" s="9">
        <v>3530</v>
      </c>
      <c r="K6" s="5"/>
    </row>
    <row r="7" spans="1:11" ht="24.95" customHeight="1" x14ac:dyDescent="0.2">
      <c r="A7" s="159" t="s">
        <v>4</v>
      </c>
      <c r="B7" s="160">
        <f>157386+4976</f>
        <v>162362</v>
      </c>
      <c r="C7" s="161">
        <f>48335+2200</f>
        <v>50535</v>
      </c>
      <c r="D7" s="156">
        <f>B7+C7</f>
        <v>212897</v>
      </c>
      <c r="E7" s="10"/>
      <c r="F7" s="17" t="s">
        <v>47</v>
      </c>
      <c r="G7" s="18">
        <v>128893</v>
      </c>
      <c r="H7" s="19" t="s">
        <v>48</v>
      </c>
      <c r="I7" s="18">
        <v>70335</v>
      </c>
      <c r="J7" s="156">
        <f>+G7+G8+G9+I7+I8+I9</f>
        <v>212897</v>
      </c>
      <c r="K7" s="5"/>
    </row>
    <row r="8" spans="1:11" ht="24.95" customHeight="1" x14ac:dyDescent="0.2">
      <c r="A8" s="159"/>
      <c r="B8" s="160"/>
      <c r="C8" s="161"/>
      <c r="D8" s="156"/>
      <c r="E8" s="10"/>
      <c r="F8" s="17" t="s">
        <v>49</v>
      </c>
      <c r="G8" s="18">
        <v>5094</v>
      </c>
      <c r="H8" s="19" t="s">
        <v>50</v>
      </c>
      <c r="I8" s="18">
        <v>1399</v>
      </c>
      <c r="J8" s="156"/>
      <c r="K8" s="5">
        <f>+J7-D7</f>
        <v>0</v>
      </c>
    </row>
    <row r="9" spans="1:11" ht="24.95" customHeight="1" x14ac:dyDescent="0.2">
      <c r="A9" s="159"/>
      <c r="B9" s="160"/>
      <c r="C9" s="161"/>
      <c r="D9" s="156"/>
      <c r="E9" s="10"/>
      <c r="F9" s="17" t="s">
        <v>75</v>
      </c>
      <c r="G9" s="18">
        <v>4176</v>
      </c>
      <c r="H9" s="19" t="s">
        <v>76</v>
      </c>
      <c r="I9" s="18">
        <v>3000</v>
      </c>
      <c r="J9" s="156"/>
      <c r="K9" s="5"/>
    </row>
    <row r="10" spans="1:11" ht="24.95" customHeight="1" x14ac:dyDescent="0.2">
      <c r="A10" s="6" t="s">
        <v>5</v>
      </c>
      <c r="B10" s="7">
        <v>4995</v>
      </c>
      <c r="C10" s="8">
        <v>727</v>
      </c>
      <c r="D10" s="9">
        <f t="shared" ref="D10:D41" si="0">B10+C10</f>
        <v>5722</v>
      </c>
      <c r="E10" s="10"/>
      <c r="F10" s="17" t="s">
        <v>51</v>
      </c>
      <c r="G10" s="18">
        <v>4395</v>
      </c>
      <c r="H10" s="19" t="s">
        <v>52</v>
      </c>
      <c r="I10" s="18">
        <v>1327</v>
      </c>
      <c r="J10" s="9">
        <v>5722</v>
      </c>
      <c r="K10" s="5">
        <f t="shared" ref="K10:K26" si="1">+J10-D10</f>
        <v>0</v>
      </c>
    </row>
    <row r="11" spans="1:11" ht="24.95" customHeight="1" x14ac:dyDescent="0.2">
      <c r="A11" s="6" t="s">
        <v>6</v>
      </c>
      <c r="B11" s="7">
        <v>3393</v>
      </c>
      <c r="C11" s="8">
        <v>1310</v>
      </c>
      <c r="D11" s="9">
        <f t="shared" si="0"/>
        <v>4703</v>
      </c>
      <c r="E11" s="10"/>
      <c r="F11" s="17" t="s">
        <v>55</v>
      </c>
      <c r="G11" s="18">
        <v>2930</v>
      </c>
      <c r="H11" s="19" t="s">
        <v>56</v>
      </c>
      <c r="I11" s="18">
        <v>1773</v>
      </c>
      <c r="J11" s="9">
        <v>4703</v>
      </c>
      <c r="K11" s="5">
        <f t="shared" si="1"/>
        <v>0</v>
      </c>
    </row>
    <row r="12" spans="1:11" ht="24.95" customHeight="1" x14ac:dyDescent="0.2">
      <c r="A12" s="6" t="s">
        <v>7</v>
      </c>
      <c r="B12" s="7">
        <v>4195</v>
      </c>
      <c r="C12" s="8">
        <v>201</v>
      </c>
      <c r="D12" s="9">
        <f t="shared" si="0"/>
        <v>4396</v>
      </c>
      <c r="E12" s="10"/>
      <c r="F12" s="17" t="s">
        <v>57</v>
      </c>
      <c r="G12" s="18">
        <v>3395</v>
      </c>
      <c r="H12" s="19" t="s">
        <v>58</v>
      </c>
      <c r="I12" s="18">
        <v>1001</v>
      </c>
      <c r="J12" s="9">
        <v>4396</v>
      </c>
      <c r="K12" s="5">
        <f t="shared" si="1"/>
        <v>0</v>
      </c>
    </row>
    <row r="13" spans="1:11" ht="24.95" customHeight="1" x14ac:dyDescent="0.2">
      <c r="A13" s="6" t="s">
        <v>8</v>
      </c>
      <c r="B13" s="7">
        <v>2572</v>
      </c>
      <c r="C13" s="8">
        <v>439</v>
      </c>
      <c r="D13" s="9">
        <f t="shared" si="0"/>
        <v>3011</v>
      </c>
      <c r="E13" s="10"/>
      <c r="F13" s="17" t="s">
        <v>59</v>
      </c>
      <c r="G13" s="18">
        <v>2200</v>
      </c>
      <c r="H13" s="19" t="s">
        <v>60</v>
      </c>
      <c r="I13" s="18">
        <v>811</v>
      </c>
      <c r="J13" s="9">
        <v>3011</v>
      </c>
      <c r="K13" s="5">
        <f t="shared" si="1"/>
        <v>0</v>
      </c>
    </row>
    <row r="14" spans="1:11" ht="24.95" customHeight="1" x14ac:dyDescent="0.2">
      <c r="A14" s="6" t="s">
        <v>9</v>
      </c>
      <c r="B14" s="7">
        <v>2998</v>
      </c>
      <c r="C14" s="8">
        <v>200</v>
      </c>
      <c r="D14" s="9">
        <f t="shared" si="0"/>
        <v>3198</v>
      </c>
      <c r="E14" s="10"/>
      <c r="F14" s="17" t="s">
        <v>61</v>
      </c>
      <c r="G14" s="18">
        <v>2398</v>
      </c>
      <c r="H14" s="19" t="s">
        <v>62</v>
      </c>
      <c r="I14" s="18">
        <v>800</v>
      </c>
      <c r="J14" s="9">
        <v>3198</v>
      </c>
      <c r="K14" s="5">
        <f t="shared" si="1"/>
        <v>0</v>
      </c>
    </row>
    <row r="15" spans="1:11" ht="24.95" customHeight="1" x14ac:dyDescent="0.2">
      <c r="A15" s="6" t="s">
        <v>10</v>
      </c>
      <c r="B15" s="7">
        <v>8972</v>
      </c>
      <c r="C15" s="8">
        <v>2165</v>
      </c>
      <c r="D15" s="9">
        <f t="shared" si="0"/>
        <v>11137</v>
      </c>
      <c r="E15" s="10"/>
      <c r="F15" s="17" t="s">
        <v>63</v>
      </c>
      <c r="G15" s="18">
        <v>7369</v>
      </c>
      <c r="H15" s="19" t="s">
        <v>64</v>
      </c>
      <c r="I15" s="18">
        <v>3768</v>
      </c>
      <c r="J15" s="9">
        <v>11137</v>
      </c>
      <c r="K15" s="5">
        <f t="shared" si="1"/>
        <v>0</v>
      </c>
    </row>
    <row r="16" spans="1:11" ht="24.95" customHeight="1" x14ac:dyDescent="0.2">
      <c r="A16" s="6" t="s">
        <v>11</v>
      </c>
      <c r="B16" s="7">
        <v>4145</v>
      </c>
      <c r="C16" s="8">
        <v>138</v>
      </c>
      <c r="D16" s="9">
        <f t="shared" si="0"/>
        <v>4283</v>
      </c>
      <c r="E16" s="10"/>
      <c r="F16" s="17" t="s">
        <v>65</v>
      </c>
      <c r="G16" s="18">
        <v>3483</v>
      </c>
      <c r="H16" s="19" t="s">
        <v>66</v>
      </c>
      <c r="I16" s="18">
        <v>800</v>
      </c>
      <c r="J16" s="9">
        <v>4283</v>
      </c>
      <c r="K16" s="5">
        <f t="shared" si="1"/>
        <v>0</v>
      </c>
    </row>
    <row r="17" spans="1:11" ht="24.95" customHeight="1" x14ac:dyDescent="0.2">
      <c r="A17" s="6" t="s">
        <v>12</v>
      </c>
      <c r="B17" s="7">
        <v>4180</v>
      </c>
      <c r="C17" s="8">
        <v>400</v>
      </c>
      <c r="D17" s="9">
        <f t="shared" si="0"/>
        <v>4580</v>
      </c>
      <c r="E17" s="10"/>
      <c r="F17" s="17" t="s">
        <v>67</v>
      </c>
      <c r="G17" s="18">
        <v>3386</v>
      </c>
      <c r="H17" s="19" t="s">
        <v>68</v>
      </c>
      <c r="I17" s="18">
        <v>1194</v>
      </c>
      <c r="J17" s="9">
        <v>4580</v>
      </c>
      <c r="K17" s="5">
        <f t="shared" si="1"/>
        <v>0</v>
      </c>
    </row>
    <row r="18" spans="1:11" ht="24.95" customHeight="1" x14ac:dyDescent="0.2">
      <c r="A18" s="6" t="s">
        <v>13</v>
      </c>
      <c r="B18" s="7">
        <v>5787</v>
      </c>
      <c r="C18" s="8">
        <v>968</v>
      </c>
      <c r="D18" s="9">
        <f t="shared" si="0"/>
        <v>6755</v>
      </c>
      <c r="E18" s="10"/>
      <c r="F18" s="17" t="s">
        <v>69</v>
      </c>
      <c r="G18" s="18">
        <v>4791</v>
      </c>
      <c r="H18" s="19" t="s">
        <v>70</v>
      </c>
      <c r="I18" s="18">
        <v>1964</v>
      </c>
      <c r="J18" s="9">
        <v>6755</v>
      </c>
      <c r="K18" s="5">
        <f t="shared" si="1"/>
        <v>0</v>
      </c>
    </row>
    <row r="19" spans="1:11" ht="24.95" customHeight="1" x14ac:dyDescent="0.2">
      <c r="A19" s="6" t="s">
        <v>14</v>
      </c>
      <c r="B19" s="7">
        <v>17139</v>
      </c>
      <c r="C19" s="8">
        <v>4797</v>
      </c>
      <c r="D19" s="9">
        <f t="shared" si="0"/>
        <v>21936</v>
      </c>
      <c r="E19" s="10"/>
      <c r="F19" s="17" t="s">
        <v>71</v>
      </c>
      <c r="G19" s="18">
        <v>14342</v>
      </c>
      <c r="H19" s="19" t="s">
        <v>72</v>
      </c>
      <c r="I19" s="18">
        <v>7594</v>
      </c>
      <c r="J19" s="9">
        <v>21936</v>
      </c>
      <c r="K19" s="5">
        <f t="shared" si="1"/>
        <v>0</v>
      </c>
    </row>
    <row r="20" spans="1:11" ht="24.95" customHeight="1" x14ac:dyDescent="0.2">
      <c r="A20" s="6" t="s">
        <v>15</v>
      </c>
      <c r="B20" s="7">
        <v>22192</v>
      </c>
      <c r="C20" s="8">
        <v>4406</v>
      </c>
      <c r="D20" s="9">
        <f t="shared" si="0"/>
        <v>26598</v>
      </c>
      <c r="E20" s="10"/>
      <c r="F20" s="17" t="s">
        <v>73</v>
      </c>
      <c r="G20" s="18">
        <v>18180</v>
      </c>
      <c r="H20" s="19" t="s">
        <v>74</v>
      </c>
      <c r="I20" s="18">
        <v>8418</v>
      </c>
      <c r="J20" s="9">
        <v>26598</v>
      </c>
      <c r="K20" s="5">
        <f t="shared" si="1"/>
        <v>0</v>
      </c>
    </row>
    <row r="21" spans="1:11" ht="24.95" customHeight="1" x14ac:dyDescent="0.2">
      <c r="A21" s="6" t="s">
        <v>16</v>
      </c>
      <c r="B21" s="7">
        <v>15399</v>
      </c>
      <c r="C21" s="8">
        <v>3400</v>
      </c>
      <c r="D21" s="9">
        <f t="shared" si="0"/>
        <v>18799</v>
      </c>
      <c r="E21" s="10"/>
      <c r="F21" s="17" t="s">
        <v>77</v>
      </c>
      <c r="G21" s="18">
        <v>12599</v>
      </c>
      <c r="H21" s="19" t="s">
        <v>78</v>
      </c>
      <c r="I21" s="18">
        <v>6200</v>
      </c>
      <c r="J21" s="9">
        <v>18799</v>
      </c>
      <c r="K21" s="5">
        <f t="shared" si="1"/>
        <v>0</v>
      </c>
    </row>
    <row r="22" spans="1:11" ht="24.95" customHeight="1" x14ac:dyDescent="0.2">
      <c r="A22" s="6" t="s">
        <v>17</v>
      </c>
      <c r="B22" s="7">
        <v>32788</v>
      </c>
      <c r="C22" s="8">
        <v>0</v>
      </c>
      <c r="D22" s="9">
        <f t="shared" si="0"/>
        <v>32788</v>
      </c>
      <c r="E22" s="10"/>
      <c r="F22" s="17" t="s">
        <v>79</v>
      </c>
      <c r="G22" s="18">
        <v>25585</v>
      </c>
      <c r="H22" s="19" t="s">
        <v>80</v>
      </c>
      <c r="I22" s="18">
        <v>7203</v>
      </c>
      <c r="J22" s="9">
        <v>32788</v>
      </c>
      <c r="K22" s="5">
        <f t="shared" si="1"/>
        <v>0</v>
      </c>
    </row>
    <row r="23" spans="1:11" ht="24.95" customHeight="1" x14ac:dyDescent="0.2">
      <c r="A23" s="6" t="s">
        <v>18</v>
      </c>
      <c r="B23" s="7">
        <v>200</v>
      </c>
      <c r="C23" s="8">
        <v>0</v>
      </c>
      <c r="D23" s="9">
        <f t="shared" si="0"/>
        <v>200</v>
      </c>
      <c r="E23" s="10"/>
      <c r="F23" s="17" t="s">
        <v>81</v>
      </c>
      <c r="G23" s="18"/>
      <c r="H23" s="19" t="s">
        <v>82</v>
      </c>
      <c r="I23" s="18">
        <v>200</v>
      </c>
      <c r="J23" s="9">
        <v>200</v>
      </c>
      <c r="K23" s="5">
        <f t="shared" si="1"/>
        <v>0</v>
      </c>
    </row>
    <row r="24" spans="1:11" ht="24.95" customHeight="1" x14ac:dyDescent="0.2">
      <c r="A24" s="6" t="s">
        <v>19</v>
      </c>
      <c r="B24" s="7">
        <v>3121</v>
      </c>
      <c r="C24" s="8">
        <v>2199</v>
      </c>
      <c r="D24" s="9">
        <f t="shared" si="0"/>
        <v>5320</v>
      </c>
      <c r="E24" s="10"/>
      <c r="F24" s="17" t="s">
        <v>83</v>
      </c>
      <c r="G24" s="18">
        <v>5120</v>
      </c>
      <c r="H24" s="19" t="s">
        <v>84</v>
      </c>
      <c r="I24" s="18">
        <v>200</v>
      </c>
      <c r="J24" s="9">
        <v>5320</v>
      </c>
      <c r="K24" s="5">
        <f t="shared" si="1"/>
        <v>0</v>
      </c>
    </row>
    <row r="25" spans="1:11" ht="24.95" customHeight="1" x14ac:dyDescent="0.2">
      <c r="A25" s="6" t="s">
        <v>20</v>
      </c>
      <c r="B25" s="7">
        <v>2600</v>
      </c>
      <c r="C25" s="8">
        <v>600</v>
      </c>
      <c r="D25" s="9">
        <f t="shared" si="0"/>
        <v>3200</v>
      </c>
      <c r="E25" s="10"/>
      <c r="F25" s="17" t="s">
        <v>85</v>
      </c>
      <c r="G25" s="18">
        <v>2200</v>
      </c>
      <c r="H25" s="19" t="s">
        <v>86</v>
      </c>
      <c r="I25" s="18">
        <v>1000</v>
      </c>
      <c r="J25" s="9">
        <v>3200</v>
      </c>
      <c r="K25" s="5">
        <f t="shared" si="1"/>
        <v>0</v>
      </c>
    </row>
    <row r="26" spans="1:11" ht="24.95" customHeight="1" x14ac:dyDescent="0.2">
      <c r="A26" s="159" t="s">
        <v>21</v>
      </c>
      <c r="B26" s="168">
        <f>44507+800+7399</f>
        <v>52706</v>
      </c>
      <c r="C26" s="169">
        <f>10399+800</f>
        <v>11199</v>
      </c>
      <c r="D26" s="156">
        <f t="shared" si="0"/>
        <v>63905</v>
      </c>
      <c r="E26" s="10"/>
      <c r="F26" s="17" t="s">
        <v>87</v>
      </c>
      <c r="G26" s="18">
        <v>36535</v>
      </c>
      <c r="H26" s="19" t="s">
        <v>88</v>
      </c>
      <c r="I26" s="18">
        <v>17979</v>
      </c>
      <c r="J26" s="167">
        <f>G28+G29+G26+I26+G27+I28+I29</f>
        <v>63905</v>
      </c>
      <c r="K26" s="5">
        <f t="shared" si="1"/>
        <v>0</v>
      </c>
    </row>
    <row r="27" spans="1:11" ht="24.95" customHeight="1" x14ac:dyDescent="0.2">
      <c r="A27" s="159"/>
      <c r="B27" s="168"/>
      <c r="C27" s="169"/>
      <c r="D27" s="156"/>
      <c r="E27" s="10"/>
      <c r="F27" s="17" t="s">
        <v>53</v>
      </c>
      <c r="G27" s="18">
        <v>800</v>
      </c>
      <c r="H27" s="19" t="s">
        <v>54</v>
      </c>
      <c r="I27" s="18"/>
      <c r="J27" s="167"/>
      <c r="K27" s="5"/>
    </row>
    <row r="28" spans="1:11" ht="24.95" customHeight="1" x14ac:dyDescent="0.2">
      <c r="A28" s="159"/>
      <c r="B28" s="168"/>
      <c r="C28" s="169"/>
      <c r="D28" s="156"/>
      <c r="E28" s="10"/>
      <c r="F28" s="17" t="s">
        <v>99</v>
      </c>
      <c r="G28" s="18">
        <v>6200</v>
      </c>
      <c r="H28" s="19" t="s">
        <v>100</v>
      </c>
      <c r="I28" s="18">
        <v>1999</v>
      </c>
      <c r="J28" s="167"/>
      <c r="K28" s="5"/>
    </row>
    <row r="29" spans="1:11" ht="24.95" customHeight="1" x14ac:dyDescent="0.2">
      <c r="A29" s="159"/>
      <c r="B29" s="168"/>
      <c r="C29" s="169"/>
      <c r="D29" s="156"/>
      <c r="E29" s="10"/>
      <c r="F29" s="17" t="s">
        <v>89</v>
      </c>
      <c r="G29" s="18">
        <v>200</v>
      </c>
      <c r="H29" s="19" t="s">
        <v>90</v>
      </c>
      <c r="I29" s="18">
        <v>192</v>
      </c>
      <c r="J29" s="167"/>
      <c r="K29" s="5"/>
    </row>
    <row r="30" spans="1:11" ht="24.95" customHeight="1" x14ac:dyDescent="0.2">
      <c r="A30" s="6" t="s">
        <v>22</v>
      </c>
      <c r="B30" s="7">
        <v>0</v>
      </c>
      <c r="C30" s="8">
        <v>2392</v>
      </c>
      <c r="D30" s="9">
        <f t="shared" si="0"/>
        <v>2392</v>
      </c>
      <c r="E30" s="10"/>
      <c r="F30" s="17"/>
      <c r="G30" s="18"/>
      <c r="H30" s="19" t="s">
        <v>96</v>
      </c>
      <c r="I30" s="18">
        <v>2392</v>
      </c>
      <c r="J30" s="9">
        <v>2392</v>
      </c>
      <c r="K30" s="5">
        <f>+J30-D30</f>
        <v>0</v>
      </c>
    </row>
    <row r="31" spans="1:11" ht="24.95" customHeight="1" x14ac:dyDescent="0.2">
      <c r="A31" s="159" t="s">
        <v>23</v>
      </c>
      <c r="B31" s="168">
        <v>6137</v>
      </c>
      <c r="C31" s="169">
        <v>2838</v>
      </c>
      <c r="D31" s="156">
        <f t="shared" si="0"/>
        <v>8975</v>
      </c>
      <c r="E31" s="10"/>
      <c r="F31" s="17" t="s">
        <v>92</v>
      </c>
      <c r="G31" s="18">
        <v>4155</v>
      </c>
      <c r="H31" s="19" t="s">
        <v>93</v>
      </c>
      <c r="I31" s="18">
        <v>3420</v>
      </c>
      <c r="J31" s="167">
        <f>+I31+I32+G31+G32</f>
        <v>8975</v>
      </c>
      <c r="K31" s="5">
        <f>+J31-D31</f>
        <v>0</v>
      </c>
    </row>
    <row r="32" spans="1:11" ht="24.95" customHeight="1" x14ac:dyDescent="0.2">
      <c r="A32" s="159"/>
      <c r="B32" s="168"/>
      <c r="C32" s="169"/>
      <c r="D32" s="156"/>
      <c r="E32" s="10"/>
      <c r="F32" s="17" t="s">
        <v>94</v>
      </c>
      <c r="G32" s="18">
        <v>1200</v>
      </c>
      <c r="H32" s="19" t="s">
        <v>95</v>
      </c>
      <c r="I32" s="18">
        <v>200</v>
      </c>
      <c r="J32" s="167"/>
      <c r="K32" s="5"/>
    </row>
    <row r="33" spans="1:11" ht="24.95" customHeight="1" x14ac:dyDescent="0.2">
      <c r="A33" s="6" t="s">
        <v>32</v>
      </c>
      <c r="B33" s="7">
        <v>4400</v>
      </c>
      <c r="C33" s="8">
        <v>2067</v>
      </c>
      <c r="D33" s="9">
        <f t="shared" si="0"/>
        <v>6467</v>
      </c>
      <c r="E33" s="10"/>
      <c r="F33" s="17" t="s">
        <v>32</v>
      </c>
      <c r="G33" s="18">
        <v>4400</v>
      </c>
      <c r="H33" s="19" t="s">
        <v>91</v>
      </c>
      <c r="I33" s="18">
        <v>2067</v>
      </c>
      <c r="J33" s="9">
        <v>6467</v>
      </c>
      <c r="K33" s="5">
        <f t="shared" ref="K33:K37" si="2">+J33-D33</f>
        <v>0</v>
      </c>
    </row>
    <row r="34" spans="1:11" ht="24.95" customHeight="1" x14ac:dyDescent="0.2">
      <c r="A34" s="6" t="s">
        <v>24</v>
      </c>
      <c r="B34" s="7">
        <v>5359</v>
      </c>
      <c r="C34" s="8">
        <v>1394</v>
      </c>
      <c r="D34" s="9">
        <f t="shared" si="0"/>
        <v>6753</v>
      </c>
      <c r="E34" s="10"/>
      <c r="F34" s="17" t="s">
        <v>97</v>
      </c>
      <c r="G34" s="18">
        <v>5359</v>
      </c>
      <c r="H34" s="19" t="s">
        <v>98</v>
      </c>
      <c r="I34" s="18">
        <v>1394</v>
      </c>
      <c r="J34" s="9">
        <v>6753</v>
      </c>
      <c r="K34" s="5">
        <f t="shared" si="2"/>
        <v>0</v>
      </c>
    </row>
    <row r="35" spans="1:11" ht="24.95" customHeight="1" x14ac:dyDescent="0.2">
      <c r="A35" s="6" t="s">
        <v>38</v>
      </c>
      <c r="B35" s="7">
        <v>79323</v>
      </c>
      <c r="C35" s="8">
        <v>600</v>
      </c>
      <c r="D35" s="9">
        <f t="shared" si="0"/>
        <v>79923</v>
      </c>
      <c r="E35" s="10"/>
      <c r="F35" s="17" t="s">
        <v>107</v>
      </c>
      <c r="G35" s="18">
        <v>64522</v>
      </c>
      <c r="H35" s="19" t="s">
        <v>108</v>
      </c>
      <c r="I35" s="18">
        <v>15401</v>
      </c>
      <c r="J35" s="9">
        <v>79923</v>
      </c>
      <c r="K35" s="5">
        <f t="shared" si="2"/>
        <v>0</v>
      </c>
    </row>
    <row r="36" spans="1:11" ht="24.95" customHeight="1" x14ac:dyDescent="0.2">
      <c r="A36" s="6" t="s">
        <v>25</v>
      </c>
      <c r="B36" s="7">
        <v>2571</v>
      </c>
      <c r="C36" s="8">
        <v>0</v>
      </c>
      <c r="D36" s="9">
        <f t="shared" si="0"/>
        <v>2571</v>
      </c>
      <c r="E36" s="10"/>
      <c r="F36" s="17" t="s">
        <v>101</v>
      </c>
      <c r="G36" s="18">
        <v>2191</v>
      </c>
      <c r="H36" s="19" t="s">
        <v>102</v>
      </c>
      <c r="I36" s="18">
        <v>380</v>
      </c>
      <c r="J36" s="9">
        <v>2571</v>
      </c>
      <c r="K36" s="5">
        <f t="shared" si="2"/>
        <v>0</v>
      </c>
    </row>
    <row r="37" spans="1:11" ht="24.95" customHeight="1" x14ac:dyDescent="0.2">
      <c r="A37" s="6" t="s">
        <v>26</v>
      </c>
      <c r="B37" s="7">
        <v>16515</v>
      </c>
      <c r="C37" s="8">
        <v>0</v>
      </c>
      <c r="D37" s="9">
        <f t="shared" si="0"/>
        <v>16515</v>
      </c>
      <c r="E37" s="10"/>
      <c r="F37" s="17" t="s">
        <v>103</v>
      </c>
      <c r="G37" s="18">
        <v>13796</v>
      </c>
      <c r="H37" s="19" t="s">
        <v>104</v>
      </c>
      <c r="I37" s="18">
        <v>2719</v>
      </c>
      <c r="J37" s="9">
        <v>16515</v>
      </c>
      <c r="K37" s="5">
        <f t="shared" si="2"/>
        <v>0</v>
      </c>
    </row>
    <row r="38" spans="1:11" ht="24.95" customHeight="1" x14ac:dyDescent="0.2">
      <c r="A38" s="6" t="s">
        <v>27</v>
      </c>
      <c r="B38" s="7">
        <v>1592</v>
      </c>
      <c r="C38" s="8">
        <v>0</v>
      </c>
      <c r="D38" s="9">
        <f t="shared" si="0"/>
        <v>1592</v>
      </c>
      <c r="E38" s="10"/>
      <c r="F38" s="17" t="s">
        <v>105</v>
      </c>
      <c r="G38" s="18">
        <v>1592</v>
      </c>
      <c r="H38" s="19" t="s">
        <v>106</v>
      </c>
      <c r="I38" s="18"/>
      <c r="J38" s="9">
        <v>1592</v>
      </c>
      <c r="K38" s="5"/>
    </row>
    <row r="39" spans="1:11" ht="24.95" customHeight="1" x14ac:dyDescent="0.2">
      <c r="A39" s="6" t="s">
        <v>28</v>
      </c>
      <c r="B39" s="7">
        <v>18645</v>
      </c>
      <c r="C39" s="8">
        <v>0</v>
      </c>
      <c r="D39" s="9">
        <f t="shared" si="0"/>
        <v>18645</v>
      </c>
      <c r="E39" s="10"/>
      <c r="F39" s="17" t="s">
        <v>109</v>
      </c>
      <c r="G39" s="18">
        <v>15848</v>
      </c>
      <c r="H39" s="19" t="s">
        <v>110</v>
      </c>
      <c r="I39" s="18">
        <v>2797</v>
      </c>
      <c r="J39" s="9">
        <v>18645</v>
      </c>
      <c r="K39" s="5"/>
    </row>
    <row r="40" spans="1:11" ht="24.95" customHeight="1" x14ac:dyDescent="0.2">
      <c r="A40" s="6" t="s">
        <v>29</v>
      </c>
      <c r="B40" s="7">
        <v>41790</v>
      </c>
      <c r="C40" s="8">
        <v>3400</v>
      </c>
      <c r="D40" s="9">
        <f t="shared" si="0"/>
        <v>45190</v>
      </c>
      <c r="E40" s="10"/>
      <c r="F40" s="17" t="s">
        <v>111</v>
      </c>
      <c r="G40" s="18">
        <v>34190</v>
      </c>
      <c r="H40" s="19" t="s">
        <v>112</v>
      </c>
      <c r="I40" s="18">
        <v>11000</v>
      </c>
      <c r="J40" s="9">
        <v>45190</v>
      </c>
      <c r="K40" s="5"/>
    </row>
    <row r="41" spans="1:11" ht="24.95" customHeight="1" x14ac:dyDescent="0.2">
      <c r="A41" s="6" t="s">
        <v>31</v>
      </c>
      <c r="B41" s="7">
        <v>374240</v>
      </c>
      <c r="C41" s="8">
        <v>4336</v>
      </c>
      <c r="D41" s="9">
        <f t="shared" si="0"/>
        <v>378576</v>
      </c>
      <c r="E41" s="10"/>
      <c r="F41" s="7" t="s">
        <v>115</v>
      </c>
      <c r="G41" s="8">
        <v>304640</v>
      </c>
      <c r="H41" s="20" t="s">
        <v>116</v>
      </c>
      <c r="I41" s="8">
        <v>73936</v>
      </c>
      <c r="J41" s="9">
        <v>378576</v>
      </c>
      <c r="K41" s="48"/>
    </row>
    <row r="42" spans="1:11" ht="24.95" customHeight="1" x14ac:dyDescent="0.2">
      <c r="A42" s="6" t="s">
        <v>125</v>
      </c>
      <c r="B42" s="7">
        <f>+C47</f>
        <v>213356</v>
      </c>
      <c r="C42" s="8"/>
      <c r="D42" s="9">
        <f>B42+C42</f>
        <v>213356</v>
      </c>
      <c r="E42" s="10"/>
      <c r="F42" s="7" t="str">
        <f>+F47</f>
        <v xml:space="preserve">TOTALGAZ </v>
      </c>
      <c r="G42" s="8">
        <v>164676</v>
      </c>
      <c r="H42" s="20" t="str">
        <f>+H47</f>
        <v>GAS VILLEGAS</v>
      </c>
      <c r="I42" s="8">
        <f>+I47</f>
        <v>48680</v>
      </c>
      <c r="J42" s="9">
        <f>+G42+I42</f>
        <v>213356</v>
      </c>
      <c r="K42" s="48"/>
    </row>
    <row r="43" spans="1:11" ht="39.950000000000003" customHeight="1" x14ac:dyDescent="0.2">
      <c r="A43" s="21" t="s">
        <v>33</v>
      </c>
      <c r="B43" s="9">
        <f>SUM(B5:B42)</f>
        <v>1215330</v>
      </c>
      <c r="C43" s="9">
        <f>SUM(C5:C42)</f>
        <v>128792</v>
      </c>
      <c r="D43" s="9">
        <f t="shared" ref="D43" si="3">SUM(D5:D42)</f>
        <v>1344122</v>
      </c>
      <c r="E43" s="10"/>
      <c r="F43" s="21" t="s">
        <v>42</v>
      </c>
      <c r="G43" s="9">
        <f>SUM(G5:G42)</f>
        <v>998277</v>
      </c>
      <c r="H43" s="21" t="s">
        <v>117</v>
      </c>
      <c r="I43" s="9">
        <f t="shared" ref="I43:J43" si="4">SUM(I5:I42)</f>
        <v>345845</v>
      </c>
      <c r="J43" s="9">
        <f t="shared" si="4"/>
        <v>1344122</v>
      </c>
      <c r="K43" s="49"/>
    </row>
    <row r="44" spans="1:11" ht="20.100000000000001" customHeight="1" x14ac:dyDescent="0.25">
      <c r="A44" s="10"/>
      <c r="B44" s="10"/>
      <c r="C44" s="10"/>
      <c r="D44" s="22"/>
      <c r="E44" s="10"/>
      <c r="F44" s="10"/>
      <c r="G44" s="84"/>
      <c r="H44" s="10"/>
      <c r="I44" s="10"/>
      <c r="J44" s="23"/>
      <c r="K44" s="47"/>
    </row>
    <row r="45" spans="1:11" ht="20.100000000000001" customHeight="1" x14ac:dyDescent="0.25">
      <c r="A45" s="46" t="s">
        <v>124</v>
      </c>
      <c r="B45" s="10"/>
      <c r="C45" s="10"/>
      <c r="D45" s="23"/>
      <c r="E45" s="10"/>
      <c r="F45" s="10"/>
      <c r="G45" s="10"/>
      <c r="H45" s="10"/>
      <c r="I45" s="10"/>
      <c r="J45" s="23"/>
    </row>
    <row r="46" spans="1:11" ht="9" customHeight="1" x14ac:dyDescent="0.25">
      <c r="A46" s="10"/>
      <c r="B46" s="10"/>
      <c r="C46" s="10"/>
      <c r="D46" s="23"/>
      <c r="E46" s="10"/>
      <c r="F46" s="10"/>
      <c r="G46" s="10"/>
      <c r="H46" s="10"/>
      <c r="I46" s="10"/>
      <c r="J46" s="23"/>
    </row>
    <row r="47" spans="1:11" ht="24.95" customHeight="1" x14ac:dyDescent="0.2">
      <c r="A47" s="24" t="s">
        <v>30</v>
      </c>
      <c r="B47" s="17">
        <v>250091</v>
      </c>
      <c r="C47" s="18">
        <f>213356</f>
        <v>213356</v>
      </c>
      <c r="D47" s="9">
        <f>+C47-B47</f>
        <v>-36735</v>
      </c>
      <c r="E47" s="10"/>
      <c r="F47" s="7" t="s">
        <v>113</v>
      </c>
      <c r="G47" s="8">
        <f>201411</f>
        <v>201411</v>
      </c>
      <c r="H47" s="20" t="s">
        <v>114</v>
      </c>
      <c r="I47" s="8">
        <v>48680</v>
      </c>
      <c r="J47" s="9">
        <f>+G47+I47</f>
        <v>250091</v>
      </c>
      <c r="K47" s="5"/>
    </row>
    <row r="48" spans="1:11" ht="24.95" customHeight="1" x14ac:dyDescent="0.2">
      <c r="A48" s="25" t="s">
        <v>39</v>
      </c>
      <c r="B48" s="26"/>
      <c r="C48" s="27">
        <f>16256+226+153</f>
        <v>16635</v>
      </c>
      <c r="D48" s="9">
        <f>+C48</f>
        <v>16635</v>
      </c>
      <c r="E48" s="10"/>
      <c r="F48" s="7" t="s">
        <v>120</v>
      </c>
      <c r="G48" s="8">
        <f>+C48</f>
        <v>16635</v>
      </c>
      <c r="H48" s="20"/>
      <c r="I48" s="8"/>
      <c r="J48" s="9">
        <f>-G48</f>
        <v>-16635</v>
      </c>
      <c r="K48" s="5"/>
    </row>
    <row r="49" spans="1:11" ht="24.95" customHeight="1" x14ac:dyDescent="0.2">
      <c r="A49" s="28" t="s">
        <v>40</v>
      </c>
      <c r="B49" s="29"/>
      <c r="C49" s="30">
        <v>20100</v>
      </c>
      <c r="D49" s="9">
        <f>+C49</f>
        <v>20100</v>
      </c>
      <c r="E49" s="10"/>
      <c r="F49" s="7" t="s">
        <v>121</v>
      </c>
      <c r="G49" s="8">
        <f>+C49</f>
        <v>20100</v>
      </c>
      <c r="H49" s="20"/>
      <c r="I49" s="8"/>
      <c r="J49" s="9">
        <f>-G49</f>
        <v>-20100</v>
      </c>
      <c r="K49" s="5"/>
    </row>
    <row r="50" spans="1:11" ht="35.450000000000003" customHeight="1" x14ac:dyDescent="0.2">
      <c r="A50" s="166" t="s">
        <v>41</v>
      </c>
      <c r="B50" s="166"/>
      <c r="C50" s="166"/>
      <c r="D50" s="31">
        <f>SUM(D47:D49)</f>
        <v>0</v>
      </c>
      <c r="E50" s="10"/>
      <c r="F50" s="164" t="s">
        <v>122</v>
      </c>
      <c r="G50" s="164"/>
      <c r="H50" s="164"/>
      <c r="I50" s="164"/>
      <c r="J50" s="9">
        <f>SUM(J47:J49)</f>
        <v>213356</v>
      </c>
    </row>
    <row r="51" spans="1:11" ht="20.100000000000001" customHeight="1" x14ac:dyDescent="0.2">
      <c r="D51" s="1"/>
      <c r="G51" s="2"/>
    </row>
    <row r="52" spans="1:11" x14ac:dyDescent="0.2">
      <c r="G52" s="2"/>
    </row>
  </sheetData>
  <sortState xmlns:xlrd2="http://schemas.microsoft.com/office/spreadsheetml/2017/richdata2" ref="A5:D39">
    <sortCondition ref="A5:A39"/>
  </sortState>
  <mergeCells count="20">
    <mergeCell ref="F50:I50"/>
    <mergeCell ref="A2:J2"/>
    <mergeCell ref="A50:C50"/>
    <mergeCell ref="J26:J29"/>
    <mergeCell ref="J31:J32"/>
    <mergeCell ref="D26:D29"/>
    <mergeCell ref="B26:B29"/>
    <mergeCell ref="C26:C29"/>
    <mergeCell ref="A26:A29"/>
    <mergeCell ref="A31:A32"/>
    <mergeCell ref="B31:B32"/>
    <mergeCell ref="C31:C32"/>
    <mergeCell ref="D31:D32"/>
    <mergeCell ref="J7:J9"/>
    <mergeCell ref="D3:D4"/>
    <mergeCell ref="A7:A9"/>
    <mergeCell ref="B7:B9"/>
    <mergeCell ref="C7:C9"/>
    <mergeCell ref="D7:D9"/>
    <mergeCell ref="B3:C3"/>
  </mergeCells>
  <printOptions horizontalCentered="1"/>
  <pageMargins left="0.11811023622047245" right="0.11811023622047245" top="0.74803149606299213" bottom="0.15748031496062992" header="0.31496062992125984" footer="0.31496062992125984"/>
  <pageSetup paperSize="9" scale="51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BA9A2-D513-4950-B38D-AAC98CA82CDB}">
  <sheetPr>
    <pageSetUpPr fitToPage="1"/>
  </sheetPr>
  <dimension ref="A1:AX63"/>
  <sheetViews>
    <sheetView tabSelected="1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AW54" sqref="AW54:AX54"/>
    </sheetView>
  </sheetViews>
  <sheetFormatPr baseColWidth="10" defaultColWidth="9" defaultRowHeight="15" x14ac:dyDescent="0.2"/>
  <cols>
    <col min="1" max="1" width="31.140625" style="1" bestFit="1" customWidth="1"/>
    <col min="2" max="2" width="27.140625" style="1" hidden="1" customWidth="1"/>
    <col min="3" max="3" width="26.85546875" style="1" hidden="1" customWidth="1"/>
    <col min="4" max="4" width="12.5703125" style="3" hidden="1" customWidth="1"/>
    <col min="5" max="5" width="2" style="1" hidden="1" customWidth="1"/>
    <col min="6" max="7" width="20.7109375" style="1" customWidth="1"/>
    <col min="8" max="8" width="20.7109375" style="1" hidden="1" customWidth="1"/>
    <col min="9" max="10" width="20.7109375" style="1" customWidth="1"/>
    <col min="11" max="12" width="20.7109375" style="1" hidden="1" customWidth="1"/>
    <col min="13" max="13" width="20.7109375" style="3" customWidth="1"/>
    <col min="14" max="14" width="2.140625" style="4" customWidth="1"/>
    <col min="15" max="15" width="12.140625" style="1" hidden="1" customWidth="1"/>
    <col min="16" max="16" width="12.42578125" style="1" hidden="1" customWidth="1"/>
    <col min="17" max="17" width="11.42578125" style="1" hidden="1" customWidth="1"/>
    <col min="18" max="18" width="13.28515625" style="1" hidden="1" customWidth="1"/>
    <col min="19" max="19" width="12.5703125" style="1" hidden="1" customWidth="1"/>
    <col min="20" max="20" width="11.42578125" style="1" hidden="1" customWidth="1"/>
    <col min="21" max="21" width="13.140625" style="1" hidden="1" customWidth="1"/>
    <col min="22" max="22" width="13.28515625" style="1" hidden="1" customWidth="1"/>
    <col min="23" max="23" width="11.42578125" style="1" hidden="1" customWidth="1"/>
    <col min="24" max="24" width="13.5703125" style="1" hidden="1" customWidth="1"/>
    <col min="25" max="25" width="13.140625" style="1" hidden="1" customWidth="1"/>
    <col min="26" max="27" width="11.42578125" style="1" hidden="1" customWidth="1"/>
    <col min="28" max="28" width="14.140625" style="1" hidden="1" customWidth="1"/>
    <col min="29" max="30" width="11.42578125" style="1" hidden="1" customWidth="1"/>
    <col min="31" max="31" width="12.42578125" style="1" hidden="1" customWidth="1"/>
    <col min="32" max="32" width="11.42578125" style="1" hidden="1" customWidth="1"/>
    <col min="33" max="33" width="12" style="1" hidden="1" customWidth="1"/>
    <col min="34" max="34" width="13" style="1" hidden="1" customWidth="1"/>
    <col min="35" max="36" width="11.42578125" style="1" hidden="1" customWidth="1"/>
    <col min="37" max="37" width="12.28515625" style="1" hidden="1" customWidth="1"/>
    <col min="38" max="39" width="11.42578125" style="1" hidden="1" customWidth="1"/>
    <col min="40" max="40" width="12" style="1" hidden="1" customWidth="1"/>
    <col min="41" max="42" width="11.42578125" style="1" hidden="1" customWidth="1"/>
    <col min="43" max="43" width="12.140625" style="1" hidden="1" customWidth="1"/>
    <col min="44" max="44" width="11.42578125" style="1" hidden="1" customWidth="1"/>
    <col min="45" max="47" width="11.42578125" style="1" customWidth="1"/>
    <col min="48" max="48" width="14.140625" style="10" customWidth="1"/>
    <col min="49" max="49" width="15.28515625" style="10" customWidth="1"/>
    <col min="50" max="50" width="14.28515625" style="10" customWidth="1"/>
    <col min="51" max="52" width="9" style="1" customWidth="1"/>
    <col min="53" max="16384" width="9" style="1"/>
  </cols>
  <sheetData>
    <row r="1" spans="1:50" ht="45" customHeight="1" x14ac:dyDescent="0.2">
      <c r="A1" s="183" t="s">
        <v>143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3"/>
      <c r="AI1" s="183"/>
      <c r="AJ1" s="183"/>
      <c r="AK1" s="183"/>
      <c r="AL1" s="183"/>
      <c r="AM1" s="183"/>
      <c r="AN1" s="183"/>
      <c r="AO1" s="183"/>
      <c r="AP1" s="183"/>
      <c r="AQ1" s="183"/>
      <c r="AR1" s="183"/>
      <c r="AS1" s="183"/>
      <c r="AT1" s="183"/>
      <c r="AU1" s="183"/>
      <c r="AV1" s="183"/>
      <c r="AW1" s="183"/>
      <c r="AX1" s="183"/>
    </row>
    <row r="2" spans="1:50" ht="45" customHeight="1" x14ac:dyDescent="0.2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3"/>
      <c r="AV2" s="183"/>
      <c r="AW2" s="183"/>
      <c r="AX2" s="183"/>
    </row>
    <row r="3" spans="1:50" ht="11.25" customHeight="1" x14ac:dyDescent="0.2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1"/>
    </row>
    <row r="4" spans="1:50" ht="45" customHeight="1" x14ac:dyDescent="0.2">
      <c r="A4" s="96"/>
      <c r="B4" s="96"/>
      <c r="C4" s="96"/>
      <c r="D4" s="96"/>
      <c r="E4" s="96"/>
      <c r="F4" s="96"/>
      <c r="G4" s="170" t="s">
        <v>148</v>
      </c>
      <c r="H4" s="170"/>
      <c r="I4" s="170"/>
      <c r="J4" s="170"/>
      <c r="K4" s="170"/>
      <c r="L4" s="170"/>
      <c r="M4" s="170"/>
      <c r="N4" s="1"/>
    </row>
    <row r="5" spans="1:50" ht="30.2" customHeight="1" x14ac:dyDescent="0.25">
      <c r="A5" s="107"/>
      <c r="B5" s="115" t="s">
        <v>34</v>
      </c>
      <c r="C5" s="115" t="s">
        <v>36</v>
      </c>
      <c r="D5" s="186" t="s">
        <v>126</v>
      </c>
      <c r="E5" s="107"/>
      <c r="F5" s="107"/>
      <c r="G5" s="107"/>
      <c r="H5" s="107"/>
      <c r="I5" s="107"/>
      <c r="J5" s="107"/>
      <c r="K5" s="107"/>
      <c r="L5" s="107"/>
      <c r="M5" s="107"/>
      <c r="N5" s="117"/>
      <c r="O5" s="180">
        <v>44927</v>
      </c>
      <c r="P5" s="180"/>
      <c r="Q5" s="180"/>
      <c r="R5" s="180">
        <v>44958</v>
      </c>
      <c r="S5" s="180"/>
      <c r="T5" s="180"/>
      <c r="U5" s="180">
        <v>44986</v>
      </c>
      <c r="V5" s="180"/>
      <c r="W5" s="180"/>
      <c r="X5" s="180">
        <v>45017</v>
      </c>
      <c r="Y5" s="180"/>
      <c r="Z5" s="180"/>
      <c r="AA5" s="180">
        <v>45047</v>
      </c>
      <c r="AB5" s="180"/>
      <c r="AC5" s="180"/>
      <c r="AD5" s="180">
        <v>45078</v>
      </c>
      <c r="AE5" s="180"/>
      <c r="AF5" s="180"/>
      <c r="AG5" s="180">
        <v>45108</v>
      </c>
      <c r="AH5" s="180"/>
      <c r="AI5" s="180"/>
      <c r="AJ5" s="180">
        <v>45139</v>
      </c>
      <c r="AK5" s="180"/>
      <c r="AL5" s="180"/>
      <c r="AM5" s="180">
        <v>45170</v>
      </c>
      <c r="AN5" s="180"/>
      <c r="AO5" s="180"/>
      <c r="AP5" s="180">
        <v>45200</v>
      </c>
      <c r="AQ5" s="180"/>
      <c r="AR5" s="180"/>
      <c r="AS5" s="180">
        <v>45231</v>
      </c>
      <c r="AT5" s="180"/>
      <c r="AU5" s="180"/>
      <c r="AV5" s="179" t="s">
        <v>149</v>
      </c>
      <c r="AW5" s="179"/>
      <c r="AX5" s="179"/>
    </row>
    <row r="6" spans="1:50" ht="10.5" customHeight="1" thickBot="1" x14ac:dyDescent="0.3">
      <c r="A6" s="107"/>
      <c r="B6" s="115"/>
      <c r="C6" s="115"/>
      <c r="D6" s="187"/>
      <c r="E6" s="107"/>
      <c r="F6" s="107"/>
      <c r="G6" s="107"/>
      <c r="H6" s="107"/>
      <c r="I6" s="107"/>
      <c r="J6" s="107"/>
      <c r="K6" s="107"/>
      <c r="L6" s="107"/>
      <c r="M6" s="107"/>
      <c r="N6" s="117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</row>
    <row r="7" spans="1:50" ht="42.75" customHeight="1" x14ac:dyDescent="0.25">
      <c r="A7" s="119" t="s">
        <v>0</v>
      </c>
      <c r="B7" s="120" t="s">
        <v>1</v>
      </c>
      <c r="C7" s="121" t="s">
        <v>1</v>
      </c>
      <c r="D7" s="187"/>
      <c r="E7" s="107"/>
      <c r="F7" s="116" t="s">
        <v>42</v>
      </c>
      <c r="G7" s="122"/>
      <c r="H7" s="107"/>
      <c r="I7" s="116" t="s">
        <v>117</v>
      </c>
      <c r="J7" s="122"/>
      <c r="K7" s="107"/>
      <c r="L7" s="107"/>
      <c r="M7" s="123" t="s">
        <v>119</v>
      </c>
      <c r="N7" s="117"/>
      <c r="O7" s="140" t="s">
        <v>118</v>
      </c>
      <c r="P7" s="141" t="s">
        <v>117</v>
      </c>
      <c r="Q7" s="142" t="s">
        <v>123</v>
      </c>
      <c r="R7" s="140" t="s">
        <v>118</v>
      </c>
      <c r="S7" s="141" t="s">
        <v>117</v>
      </c>
      <c r="T7" s="142" t="s">
        <v>123</v>
      </c>
      <c r="U7" s="140" t="s">
        <v>118</v>
      </c>
      <c r="V7" s="141" t="s">
        <v>117</v>
      </c>
      <c r="W7" s="142" t="s">
        <v>123</v>
      </c>
      <c r="X7" s="140" t="s">
        <v>118</v>
      </c>
      <c r="Y7" s="141" t="s">
        <v>117</v>
      </c>
      <c r="Z7" s="142" t="s">
        <v>123</v>
      </c>
      <c r="AA7" s="140" t="s">
        <v>118</v>
      </c>
      <c r="AB7" s="141" t="s">
        <v>117</v>
      </c>
      <c r="AC7" s="142" t="s">
        <v>123</v>
      </c>
      <c r="AD7" s="140" t="s">
        <v>118</v>
      </c>
      <c r="AE7" s="141" t="s">
        <v>117</v>
      </c>
      <c r="AF7" s="142" t="s">
        <v>123</v>
      </c>
      <c r="AG7" s="140" t="s">
        <v>118</v>
      </c>
      <c r="AH7" s="141" t="s">
        <v>117</v>
      </c>
      <c r="AI7" s="142" t="s">
        <v>123</v>
      </c>
      <c r="AJ7" s="140" t="s">
        <v>118</v>
      </c>
      <c r="AK7" s="141" t="s">
        <v>117</v>
      </c>
      <c r="AL7" s="142" t="s">
        <v>123</v>
      </c>
      <c r="AM7" s="140" t="s">
        <v>118</v>
      </c>
      <c r="AN7" s="141" t="s">
        <v>117</v>
      </c>
      <c r="AO7" s="142" t="s">
        <v>123</v>
      </c>
      <c r="AP7" s="140" t="s">
        <v>118</v>
      </c>
      <c r="AQ7" s="141" t="s">
        <v>117</v>
      </c>
      <c r="AR7" s="142" t="s">
        <v>123</v>
      </c>
      <c r="AS7" s="140" t="s">
        <v>118</v>
      </c>
      <c r="AT7" s="141" t="s">
        <v>117</v>
      </c>
      <c r="AU7" s="142" t="s">
        <v>123</v>
      </c>
      <c r="AV7" s="140" t="s">
        <v>118</v>
      </c>
      <c r="AW7" s="141" t="s">
        <v>117</v>
      </c>
      <c r="AX7" s="142" t="s">
        <v>37</v>
      </c>
    </row>
    <row r="8" spans="1:50" s="107" customFormat="1" ht="30.2" customHeight="1" x14ac:dyDescent="0.25">
      <c r="A8" s="124" t="s">
        <v>2</v>
      </c>
      <c r="B8" s="125">
        <v>98128</v>
      </c>
      <c r="C8" s="125">
        <v>28551</v>
      </c>
      <c r="D8" s="126">
        <v>126679</v>
      </c>
      <c r="E8" s="127"/>
      <c r="F8" s="125" t="s">
        <v>43</v>
      </c>
      <c r="G8" s="130">
        <v>94285</v>
      </c>
      <c r="H8" s="125">
        <v>84369</v>
      </c>
      <c r="I8" s="125" t="s">
        <v>44</v>
      </c>
      <c r="J8" s="130">
        <v>42141</v>
      </c>
      <c r="K8" s="101">
        <v>41840</v>
      </c>
      <c r="L8" s="102">
        <v>126209</v>
      </c>
      <c r="M8" s="103">
        <v>136426</v>
      </c>
      <c r="N8" s="104">
        <v>10217</v>
      </c>
      <c r="O8" s="105">
        <v>400</v>
      </c>
      <c r="P8" s="106">
        <v>70</v>
      </c>
      <c r="Q8" s="146">
        <v>470</v>
      </c>
      <c r="R8" s="105">
        <v>1100</v>
      </c>
      <c r="S8" s="106"/>
      <c r="T8" s="146">
        <v>1100</v>
      </c>
      <c r="U8" s="105">
        <v>1300</v>
      </c>
      <c r="V8" s="106"/>
      <c r="W8" s="146">
        <v>1300</v>
      </c>
      <c r="X8" s="105">
        <v>1323</v>
      </c>
      <c r="Y8" s="106">
        <v>130</v>
      </c>
      <c r="Z8" s="146">
        <v>1453</v>
      </c>
      <c r="AA8" s="105">
        <v>1330</v>
      </c>
      <c r="AB8" s="106"/>
      <c r="AC8" s="151">
        <v>1330</v>
      </c>
      <c r="AD8" s="105">
        <v>760</v>
      </c>
      <c r="AE8" s="106"/>
      <c r="AF8" s="151">
        <v>760</v>
      </c>
      <c r="AG8" s="105">
        <v>1000</v>
      </c>
      <c r="AH8" s="106"/>
      <c r="AI8" s="151">
        <v>1000</v>
      </c>
      <c r="AJ8" s="105">
        <v>967</v>
      </c>
      <c r="AK8" s="106"/>
      <c r="AL8" s="151">
        <v>967</v>
      </c>
      <c r="AM8" s="105">
        <v>600</v>
      </c>
      <c r="AN8" s="106">
        <v>0</v>
      </c>
      <c r="AO8" s="151">
        <v>600</v>
      </c>
      <c r="AP8" s="105">
        <v>719</v>
      </c>
      <c r="AQ8" s="106">
        <v>101</v>
      </c>
      <c r="AR8" s="151">
        <v>820</v>
      </c>
      <c r="AS8" s="143">
        <v>417</v>
      </c>
      <c r="AT8" s="144">
        <v>0</v>
      </c>
      <c r="AU8" s="150">
        <v>417</v>
      </c>
      <c r="AV8" s="105">
        <v>9916</v>
      </c>
      <c r="AW8" s="106">
        <v>301</v>
      </c>
      <c r="AX8" s="151">
        <v>10217</v>
      </c>
    </row>
    <row r="9" spans="1:50" s="107" customFormat="1" ht="30.2" customHeight="1" x14ac:dyDescent="0.25">
      <c r="A9" s="177" t="s">
        <v>4</v>
      </c>
      <c r="B9" s="174">
        <v>162362</v>
      </c>
      <c r="C9" s="174">
        <v>50535</v>
      </c>
      <c r="D9" s="175">
        <v>212897</v>
      </c>
      <c r="E9" s="132"/>
      <c r="F9" s="130" t="s">
        <v>47</v>
      </c>
      <c r="G9" s="130">
        <v>143093</v>
      </c>
      <c r="H9" s="130">
        <v>128893</v>
      </c>
      <c r="I9" s="130" t="s">
        <v>48</v>
      </c>
      <c r="J9" s="133">
        <v>70400</v>
      </c>
      <c r="K9" s="101">
        <v>70335</v>
      </c>
      <c r="L9" s="173">
        <v>216427</v>
      </c>
      <c r="M9" s="176">
        <v>230692</v>
      </c>
      <c r="N9" s="172">
        <v>14265</v>
      </c>
      <c r="O9" s="105">
        <v>1100</v>
      </c>
      <c r="P9" s="106"/>
      <c r="Q9" s="146">
        <v>1100</v>
      </c>
      <c r="R9" s="105">
        <v>1500</v>
      </c>
      <c r="S9" s="106"/>
      <c r="T9" s="146">
        <v>1500</v>
      </c>
      <c r="U9" s="105">
        <v>800</v>
      </c>
      <c r="V9" s="106"/>
      <c r="W9" s="146">
        <v>800</v>
      </c>
      <c r="X9" s="105">
        <v>2400</v>
      </c>
      <c r="Y9" s="106"/>
      <c r="Z9" s="146">
        <v>2400</v>
      </c>
      <c r="AA9" s="105">
        <v>2180</v>
      </c>
      <c r="AB9" s="106">
        <v>65</v>
      </c>
      <c r="AC9" s="151">
        <v>2245</v>
      </c>
      <c r="AD9" s="105">
        <v>1600</v>
      </c>
      <c r="AE9" s="106"/>
      <c r="AF9" s="151">
        <v>1600</v>
      </c>
      <c r="AG9" s="105">
        <v>320</v>
      </c>
      <c r="AH9" s="106"/>
      <c r="AI9" s="151">
        <v>320</v>
      </c>
      <c r="AJ9" s="105">
        <v>800</v>
      </c>
      <c r="AK9" s="106"/>
      <c r="AL9" s="151">
        <v>800</v>
      </c>
      <c r="AM9" s="105">
        <v>1400</v>
      </c>
      <c r="AN9" s="106">
        <v>0</v>
      </c>
      <c r="AO9" s="151">
        <v>1400</v>
      </c>
      <c r="AP9" s="105">
        <v>1000</v>
      </c>
      <c r="AQ9" s="106">
        <v>0</v>
      </c>
      <c r="AR9" s="151">
        <v>1000</v>
      </c>
      <c r="AS9" s="105">
        <v>1100</v>
      </c>
      <c r="AT9" s="106">
        <v>0</v>
      </c>
      <c r="AU9" s="151">
        <v>1100</v>
      </c>
      <c r="AV9" s="105">
        <v>14200</v>
      </c>
      <c r="AW9" s="106">
        <v>65</v>
      </c>
      <c r="AX9" s="151">
        <v>14265</v>
      </c>
    </row>
    <row r="10" spans="1:50" s="107" customFormat="1" ht="30.2" customHeight="1" x14ac:dyDescent="0.25">
      <c r="A10" s="177"/>
      <c r="B10" s="174"/>
      <c r="C10" s="174"/>
      <c r="D10" s="175"/>
      <c r="E10" s="132"/>
      <c r="F10" s="130" t="s">
        <v>49</v>
      </c>
      <c r="G10" s="130">
        <v>5094</v>
      </c>
      <c r="H10" s="130">
        <v>5094</v>
      </c>
      <c r="I10" s="130" t="s">
        <v>50</v>
      </c>
      <c r="J10" s="133">
        <v>1399</v>
      </c>
      <c r="K10" s="101">
        <v>1399</v>
      </c>
      <c r="L10" s="173"/>
      <c r="M10" s="176"/>
      <c r="N10" s="172"/>
      <c r="O10" s="105"/>
      <c r="P10" s="106"/>
      <c r="Q10" s="146">
        <v>0</v>
      </c>
      <c r="R10" s="105"/>
      <c r="S10" s="106"/>
      <c r="T10" s="146">
        <v>0</v>
      </c>
      <c r="U10" s="105"/>
      <c r="V10" s="106"/>
      <c r="W10" s="146">
        <v>0</v>
      </c>
      <c r="X10" s="105"/>
      <c r="Y10" s="106"/>
      <c r="Z10" s="146">
        <v>0</v>
      </c>
      <c r="AA10" s="105"/>
      <c r="AB10" s="106"/>
      <c r="AC10" s="151">
        <v>0</v>
      </c>
      <c r="AD10" s="105"/>
      <c r="AE10" s="106"/>
      <c r="AF10" s="151">
        <v>0</v>
      </c>
      <c r="AG10" s="105"/>
      <c r="AH10" s="106"/>
      <c r="AI10" s="151">
        <v>0</v>
      </c>
      <c r="AJ10" s="105"/>
      <c r="AK10" s="106"/>
      <c r="AL10" s="151">
        <v>0</v>
      </c>
      <c r="AM10" s="105">
        <v>0</v>
      </c>
      <c r="AN10" s="106">
        <v>0</v>
      </c>
      <c r="AO10" s="151">
        <v>0</v>
      </c>
      <c r="AP10" s="105">
        <v>0</v>
      </c>
      <c r="AQ10" s="106">
        <v>0</v>
      </c>
      <c r="AR10" s="151">
        <v>0</v>
      </c>
      <c r="AS10" s="105">
        <v>0</v>
      </c>
      <c r="AT10" s="106">
        <v>0</v>
      </c>
      <c r="AU10" s="151">
        <v>0</v>
      </c>
      <c r="AV10" s="105">
        <v>0</v>
      </c>
      <c r="AW10" s="106">
        <v>0</v>
      </c>
      <c r="AX10" s="151">
        <v>0</v>
      </c>
    </row>
    <row r="11" spans="1:50" s="107" customFormat="1" ht="30.2" customHeight="1" x14ac:dyDescent="0.25">
      <c r="A11" s="177"/>
      <c r="B11" s="174"/>
      <c r="C11" s="174"/>
      <c r="D11" s="175"/>
      <c r="E11" s="132"/>
      <c r="F11" s="130" t="s">
        <v>45</v>
      </c>
      <c r="G11" s="130">
        <v>3068</v>
      </c>
      <c r="H11" s="130">
        <v>3068</v>
      </c>
      <c r="I11" s="130" t="s">
        <v>46</v>
      </c>
      <c r="J11" s="133">
        <v>462</v>
      </c>
      <c r="K11" s="101">
        <v>462</v>
      </c>
      <c r="L11" s="173"/>
      <c r="M11" s="176"/>
      <c r="N11" s="172"/>
      <c r="O11" s="105"/>
      <c r="P11" s="106"/>
      <c r="Q11" s="146">
        <v>0</v>
      </c>
      <c r="R11" s="105"/>
      <c r="S11" s="106"/>
      <c r="T11" s="146">
        <v>0</v>
      </c>
      <c r="U11" s="105"/>
      <c r="V11" s="106"/>
      <c r="W11" s="146">
        <v>0</v>
      </c>
      <c r="X11" s="105"/>
      <c r="Y11" s="106"/>
      <c r="Z11" s="146">
        <v>0</v>
      </c>
      <c r="AA11" s="105"/>
      <c r="AB11" s="106"/>
      <c r="AC11" s="151">
        <v>0</v>
      </c>
      <c r="AD11" s="105"/>
      <c r="AE11" s="106"/>
      <c r="AF11" s="151">
        <v>0</v>
      </c>
      <c r="AG11" s="105"/>
      <c r="AH11" s="106"/>
      <c r="AI11" s="151">
        <v>0</v>
      </c>
      <c r="AJ11" s="105"/>
      <c r="AK11" s="106"/>
      <c r="AL11" s="151">
        <v>0</v>
      </c>
      <c r="AM11" s="105">
        <v>0</v>
      </c>
      <c r="AN11" s="106">
        <v>0</v>
      </c>
      <c r="AO11" s="151">
        <v>0</v>
      </c>
      <c r="AP11" s="105">
        <v>0</v>
      </c>
      <c r="AQ11" s="106">
        <v>0</v>
      </c>
      <c r="AR11" s="151">
        <v>0</v>
      </c>
      <c r="AS11" s="105">
        <v>0</v>
      </c>
      <c r="AT11" s="106">
        <v>0</v>
      </c>
      <c r="AU11" s="151">
        <v>0</v>
      </c>
      <c r="AV11" s="105">
        <v>0</v>
      </c>
      <c r="AW11" s="106">
        <v>0</v>
      </c>
      <c r="AX11" s="151">
        <v>0</v>
      </c>
    </row>
    <row r="12" spans="1:50" s="107" customFormat="1" ht="30.2" customHeight="1" x14ac:dyDescent="0.25">
      <c r="A12" s="177"/>
      <c r="B12" s="174"/>
      <c r="C12" s="174"/>
      <c r="D12" s="175"/>
      <c r="E12" s="132"/>
      <c r="F12" s="130" t="s">
        <v>75</v>
      </c>
      <c r="G12" s="130">
        <v>4176</v>
      </c>
      <c r="H12" s="130">
        <v>4176</v>
      </c>
      <c r="I12" s="130" t="s">
        <v>76</v>
      </c>
      <c r="J12" s="133">
        <v>3000</v>
      </c>
      <c r="K12" s="101">
        <v>3000</v>
      </c>
      <c r="L12" s="173"/>
      <c r="M12" s="176"/>
      <c r="N12" s="172"/>
      <c r="O12" s="105"/>
      <c r="P12" s="106"/>
      <c r="Q12" s="146">
        <v>0</v>
      </c>
      <c r="R12" s="105"/>
      <c r="S12" s="106"/>
      <c r="T12" s="146">
        <v>0</v>
      </c>
      <c r="U12" s="105"/>
      <c r="V12" s="106"/>
      <c r="W12" s="146">
        <v>0</v>
      </c>
      <c r="X12" s="105"/>
      <c r="Y12" s="106"/>
      <c r="Z12" s="146">
        <v>0</v>
      </c>
      <c r="AA12" s="105"/>
      <c r="AB12" s="106"/>
      <c r="AC12" s="151">
        <v>0</v>
      </c>
      <c r="AD12" s="105"/>
      <c r="AE12" s="106"/>
      <c r="AF12" s="151">
        <v>0</v>
      </c>
      <c r="AG12" s="105"/>
      <c r="AH12" s="106"/>
      <c r="AI12" s="151">
        <v>0</v>
      </c>
      <c r="AJ12" s="105"/>
      <c r="AK12" s="106"/>
      <c r="AL12" s="151">
        <v>0</v>
      </c>
      <c r="AM12" s="105">
        <v>0</v>
      </c>
      <c r="AN12" s="106">
        <v>0</v>
      </c>
      <c r="AO12" s="151">
        <v>0</v>
      </c>
      <c r="AP12" s="105">
        <v>0</v>
      </c>
      <c r="AQ12" s="106">
        <v>0</v>
      </c>
      <c r="AR12" s="151">
        <v>0</v>
      </c>
      <c r="AS12" s="105">
        <v>0</v>
      </c>
      <c r="AT12" s="106">
        <v>0</v>
      </c>
      <c r="AU12" s="151">
        <v>0</v>
      </c>
      <c r="AV12" s="105">
        <v>0</v>
      </c>
      <c r="AW12" s="106">
        <v>0</v>
      </c>
      <c r="AX12" s="151">
        <v>0</v>
      </c>
    </row>
    <row r="13" spans="1:50" s="107" customFormat="1" ht="30.2" customHeight="1" x14ac:dyDescent="0.25">
      <c r="A13" s="129" t="s">
        <v>5</v>
      </c>
      <c r="B13" s="130">
        <v>4995</v>
      </c>
      <c r="C13" s="130">
        <v>727</v>
      </c>
      <c r="D13" s="131">
        <v>5722</v>
      </c>
      <c r="E13" s="132"/>
      <c r="F13" s="130" t="s">
        <v>51</v>
      </c>
      <c r="G13" s="130">
        <v>4395</v>
      </c>
      <c r="H13" s="130">
        <v>4395</v>
      </c>
      <c r="I13" s="130" t="s">
        <v>52</v>
      </c>
      <c r="J13" s="133">
        <v>1603</v>
      </c>
      <c r="K13" s="101">
        <v>1327</v>
      </c>
      <c r="L13" s="102">
        <v>5722</v>
      </c>
      <c r="M13" s="103">
        <v>5998</v>
      </c>
      <c r="N13" s="104">
        <v>276</v>
      </c>
      <c r="O13" s="105"/>
      <c r="P13" s="106"/>
      <c r="Q13" s="146">
        <v>0</v>
      </c>
      <c r="R13" s="105"/>
      <c r="S13" s="106"/>
      <c r="T13" s="146">
        <v>0</v>
      </c>
      <c r="U13" s="105"/>
      <c r="V13" s="106"/>
      <c r="W13" s="146">
        <v>0</v>
      </c>
      <c r="X13" s="105"/>
      <c r="Y13" s="106">
        <v>146</v>
      </c>
      <c r="Z13" s="146">
        <v>146</v>
      </c>
      <c r="AA13" s="105"/>
      <c r="AB13" s="106"/>
      <c r="AC13" s="151">
        <v>0</v>
      </c>
      <c r="AD13" s="105"/>
      <c r="AE13" s="106"/>
      <c r="AF13" s="151">
        <v>0</v>
      </c>
      <c r="AG13" s="105"/>
      <c r="AH13" s="106"/>
      <c r="AI13" s="151">
        <v>0</v>
      </c>
      <c r="AJ13" s="105"/>
      <c r="AK13" s="106"/>
      <c r="AL13" s="151">
        <v>0</v>
      </c>
      <c r="AM13" s="105">
        <v>0</v>
      </c>
      <c r="AN13" s="106">
        <v>130</v>
      </c>
      <c r="AO13" s="151">
        <v>130</v>
      </c>
      <c r="AP13" s="105">
        <v>0</v>
      </c>
      <c r="AQ13" s="106">
        <v>0</v>
      </c>
      <c r="AR13" s="151">
        <v>0</v>
      </c>
      <c r="AS13" s="105">
        <v>0</v>
      </c>
      <c r="AT13" s="106">
        <v>0</v>
      </c>
      <c r="AU13" s="151">
        <v>0</v>
      </c>
      <c r="AV13" s="105">
        <v>0</v>
      </c>
      <c r="AW13" s="106">
        <v>276</v>
      </c>
      <c r="AX13" s="151">
        <v>276</v>
      </c>
    </row>
    <row r="14" spans="1:50" s="107" customFormat="1" ht="30.2" customHeight="1" x14ac:dyDescent="0.25">
      <c r="A14" s="129" t="s">
        <v>6</v>
      </c>
      <c r="B14" s="130">
        <v>3393</v>
      </c>
      <c r="C14" s="130">
        <v>1310</v>
      </c>
      <c r="D14" s="131">
        <v>4703</v>
      </c>
      <c r="E14" s="132"/>
      <c r="F14" s="130" t="s">
        <v>55</v>
      </c>
      <c r="G14" s="130">
        <v>2930</v>
      </c>
      <c r="H14" s="130">
        <v>2930</v>
      </c>
      <c r="I14" s="130" t="s">
        <v>56</v>
      </c>
      <c r="J14" s="133">
        <v>1773</v>
      </c>
      <c r="K14" s="101">
        <v>1773</v>
      </c>
      <c r="L14" s="102">
        <v>4703</v>
      </c>
      <c r="M14" s="103">
        <v>4703</v>
      </c>
      <c r="N14" s="104">
        <v>0</v>
      </c>
      <c r="O14" s="105"/>
      <c r="P14" s="106"/>
      <c r="Q14" s="146">
        <v>0</v>
      </c>
      <c r="R14" s="105"/>
      <c r="S14" s="106"/>
      <c r="T14" s="146">
        <v>0</v>
      </c>
      <c r="U14" s="105"/>
      <c r="V14" s="106"/>
      <c r="W14" s="146">
        <v>0</v>
      </c>
      <c r="X14" s="105"/>
      <c r="Y14" s="106"/>
      <c r="Z14" s="146">
        <v>0</v>
      </c>
      <c r="AA14" s="105"/>
      <c r="AB14" s="106"/>
      <c r="AC14" s="151">
        <v>0</v>
      </c>
      <c r="AD14" s="105"/>
      <c r="AE14" s="106"/>
      <c r="AF14" s="151">
        <v>0</v>
      </c>
      <c r="AG14" s="105"/>
      <c r="AH14" s="106"/>
      <c r="AI14" s="151">
        <v>0</v>
      </c>
      <c r="AJ14" s="105"/>
      <c r="AK14" s="106"/>
      <c r="AL14" s="151">
        <v>0</v>
      </c>
      <c r="AM14" s="105">
        <v>0</v>
      </c>
      <c r="AN14" s="106">
        <v>0</v>
      </c>
      <c r="AO14" s="151">
        <v>0</v>
      </c>
      <c r="AP14" s="105">
        <v>0</v>
      </c>
      <c r="AQ14" s="106">
        <v>0</v>
      </c>
      <c r="AR14" s="151">
        <v>0</v>
      </c>
      <c r="AS14" s="105">
        <v>0</v>
      </c>
      <c r="AT14" s="106">
        <v>0</v>
      </c>
      <c r="AU14" s="151">
        <v>0</v>
      </c>
      <c r="AV14" s="105">
        <v>0</v>
      </c>
      <c r="AW14" s="106">
        <v>0</v>
      </c>
      <c r="AX14" s="151">
        <v>0</v>
      </c>
    </row>
    <row r="15" spans="1:50" s="107" customFormat="1" ht="30.2" customHeight="1" x14ac:dyDescent="0.25">
      <c r="A15" s="129" t="s">
        <v>7</v>
      </c>
      <c r="B15" s="130">
        <v>4195</v>
      </c>
      <c r="C15" s="130">
        <v>201</v>
      </c>
      <c r="D15" s="131">
        <v>4396</v>
      </c>
      <c r="E15" s="132"/>
      <c r="F15" s="130" t="s">
        <v>57</v>
      </c>
      <c r="G15" s="130">
        <v>3395</v>
      </c>
      <c r="H15" s="130">
        <v>3395</v>
      </c>
      <c r="I15" s="130" t="s">
        <v>58</v>
      </c>
      <c r="J15" s="133">
        <v>1001</v>
      </c>
      <c r="K15" s="101">
        <v>1001</v>
      </c>
      <c r="L15" s="102">
        <v>4396</v>
      </c>
      <c r="M15" s="103">
        <v>4396</v>
      </c>
      <c r="N15" s="104">
        <v>0</v>
      </c>
      <c r="O15" s="105"/>
      <c r="P15" s="106"/>
      <c r="Q15" s="146">
        <v>0</v>
      </c>
      <c r="R15" s="105"/>
      <c r="S15" s="106"/>
      <c r="T15" s="146">
        <v>0</v>
      </c>
      <c r="U15" s="105"/>
      <c r="V15" s="106"/>
      <c r="W15" s="146">
        <v>0</v>
      </c>
      <c r="X15" s="105"/>
      <c r="Y15" s="106"/>
      <c r="Z15" s="146">
        <v>0</v>
      </c>
      <c r="AA15" s="105"/>
      <c r="AB15" s="106"/>
      <c r="AC15" s="151">
        <v>0</v>
      </c>
      <c r="AD15" s="105"/>
      <c r="AE15" s="106"/>
      <c r="AF15" s="151">
        <v>0</v>
      </c>
      <c r="AG15" s="105"/>
      <c r="AH15" s="106"/>
      <c r="AI15" s="151">
        <v>0</v>
      </c>
      <c r="AJ15" s="105"/>
      <c r="AK15" s="106"/>
      <c r="AL15" s="151">
        <v>0</v>
      </c>
      <c r="AM15" s="105">
        <v>0</v>
      </c>
      <c r="AN15" s="106">
        <v>0</v>
      </c>
      <c r="AO15" s="151">
        <v>0</v>
      </c>
      <c r="AP15" s="105">
        <v>0</v>
      </c>
      <c r="AQ15" s="106">
        <v>0</v>
      </c>
      <c r="AR15" s="151">
        <v>0</v>
      </c>
      <c r="AS15" s="105">
        <v>0</v>
      </c>
      <c r="AT15" s="106">
        <v>0</v>
      </c>
      <c r="AU15" s="151">
        <v>0</v>
      </c>
      <c r="AV15" s="105">
        <v>0</v>
      </c>
      <c r="AW15" s="106">
        <v>0</v>
      </c>
      <c r="AX15" s="151">
        <v>0</v>
      </c>
    </row>
    <row r="16" spans="1:50" s="107" customFormat="1" ht="30.2" customHeight="1" x14ac:dyDescent="0.25">
      <c r="A16" s="129" t="s">
        <v>8</v>
      </c>
      <c r="B16" s="130">
        <v>2572</v>
      </c>
      <c r="C16" s="130">
        <v>439</v>
      </c>
      <c r="D16" s="131">
        <v>3011</v>
      </c>
      <c r="E16" s="132"/>
      <c r="F16" s="130" t="s">
        <v>59</v>
      </c>
      <c r="G16" s="130">
        <v>2200</v>
      </c>
      <c r="H16" s="130">
        <v>2200</v>
      </c>
      <c r="I16" s="130" t="s">
        <v>60</v>
      </c>
      <c r="J16" s="133">
        <v>811</v>
      </c>
      <c r="K16" s="101">
        <v>811</v>
      </c>
      <c r="L16" s="102">
        <v>3011</v>
      </c>
      <c r="M16" s="103">
        <v>3011</v>
      </c>
      <c r="N16" s="104">
        <v>0</v>
      </c>
      <c r="O16" s="105"/>
      <c r="P16" s="106"/>
      <c r="Q16" s="146">
        <v>0</v>
      </c>
      <c r="R16" s="105"/>
      <c r="S16" s="106"/>
      <c r="T16" s="146">
        <v>0</v>
      </c>
      <c r="U16" s="105"/>
      <c r="V16" s="106"/>
      <c r="W16" s="146">
        <v>0</v>
      </c>
      <c r="X16" s="105"/>
      <c r="Y16" s="106"/>
      <c r="Z16" s="146">
        <v>0</v>
      </c>
      <c r="AA16" s="105"/>
      <c r="AB16" s="106"/>
      <c r="AC16" s="151">
        <v>0</v>
      </c>
      <c r="AD16" s="105"/>
      <c r="AE16" s="106"/>
      <c r="AF16" s="151">
        <v>0</v>
      </c>
      <c r="AG16" s="105"/>
      <c r="AH16" s="106"/>
      <c r="AI16" s="151">
        <v>0</v>
      </c>
      <c r="AJ16" s="105"/>
      <c r="AK16" s="106"/>
      <c r="AL16" s="151">
        <v>0</v>
      </c>
      <c r="AM16" s="105">
        <v>0</v>
      </c>
      <c r="AN16" s="106">
        <v>0</v>
      </c>
      <c r="AO16" s="151">
        <v>0</v>
      </c>
      <c r="AP16" s="105">
        <v>0</v>
      </c>
      <c r="AQ16" s="106">
        <v>0</v>
      </c>
      <c r="AR16" s="151">
        <v>0</v>
      </c>
      <c r="AS16" s="105">
        <v>0</v>
      </c>
      <c r="AT16" s="106">
        <v>0</v>
      </c>
      <c r="AU16" s="151">
        <v>0</v>
      </c>
      <c r="AV16" s="105">
        <v>0</v>
      </c>
      <c r="AW16" s="106">
        <v>0</v>
      </c>
      <c r="AX16" s="151">
        <v>0</v>
      </c>
    </row>
    <row r="17" spans="1:50" s="107" customFormat="1" ht="30.2" customHeight="1" x14ac:dyDescent="0.25">
      <c r="A17" s="129" t="s">
        <v>9</v>
      </c>
      <c r="B17" s="130">
        <v>2998</v>
      </c>
      <c r="C17" s="130">
        <v>200</v>
      </c>
      <c r="D17" s="131">
        <v>3198</v>
      </c>
      <c r="E17" s="132"/>
      <c r="F17" s="130" t="s">
        <v>61</v>
      </c>
      <c r="G17" s="130">
        <v>2398</v>
      </c>
      <c r="H17" s="130">
        <v>2398</v>
      </c>
      <c r="I17" s="130" t="s">
        <v>62</v>
      </c>
      <c r="J17" s="133">
        <v>800</v>
      </c>
      <c r="K17" s="101">
        <v>800</v>
      </c>
      <c r="L17" s="102">
        <v>3198</v>
      </c>
      <c r="M17" s="103">
        <v>3198</v>
      </c>
      <c r="N17" s="104">
        <v>0</v>
      </c>
      <c r="O17" s="105"/>
      <c r="P17" s="106"/>
      <c r="Q17" s="146">
        <v>0</v>
      </c>
      <c r="R17" s="105"/>
      <c r="S17" s="106"/>
      <c r="T17" s="146">
        <v>0</v>
      </c>
      <c r="U17" s="105"/>
      <c r="V17" s="106"/>
      <c r="W17" s="146">
        <v>0</v>
      </c>
      <c r="X17" s="105"/>
      <c r="Y17" s="106"/>
      <c r="Z17" s="146">
        <v>0</v>
      </c>
      <c r="AA17" s="105"/>
      <c r="AB17" s="106"/>
      <c r="AC17" s="151">
        <v>0</v>
      </c>
      <c r="AD17" s="105"/>
      <c r="AE17" s="106"/>
      <c r="AF17" s="151">
        <v>0</v>
      </c>
      <c r="AG17" s="105"/>
      <c r="AH17" s="106"/>
      <c r="AI17" s="151">
        <v>0</v>
      </c>
      <c r="AJ17" s="105"/>
      <c r="AK17" s="106"/>
      <c r="AL17" s="151">
        <v>0</v>
      </c>
      <c r="AM17" s="105">
        <v>0</v>
      </c>
      <c r="AN17" s="106">
        <v>0</v>
      </c>
      <c r="AO17" s="151">
        <v>0</v>
      </c>
      <c r="AP17" s="105">
        <v>0</v>
      </c>
      <c r="AQ17" s="106">
        <v>0</v>
      </c>
      <c r="AR17" s="151">
        <v>0</v>
      </c>
      <c r="AS17" s="105">
        <v>0</v>
      </c>
      <c r="AT17" s="106">
        <v>0</v>
      </c>
      <c r="AU17" s="151">
        <v>0</v>
      </c>
      <c r="AV17" s="105">
        <v>0</v>
      </c>
      <c r="AW17" s="106">
        <v>0</v>
      </c>
      <c r="AX17" s="151">
        <v>0</v>
      </c>
    </row>
    <row r="18" spans="1:50" s="107" customFormat="1" ht="30.2" customHeight="1" x14ac:dyDescent="0.25">
      <c r="A18" s="129" t="s">
        <v>10</v>
      </c>
      <c r="B18" s="130">
        <v>8972</v>
      </c>
      <c r="C18" s="130">
        <v>2165</v>
      </c>
      <c r="D18" s="131">
        <v>11137</v>
      </c>
      <c r="E18" s="132"/>
      <c r="F18" s="130" t="s">
        <v>63</v>
      </c>
      <c r="G18" s="130">
        <v>7508</v>
      </c>
      <c r="H18" s="130">
        <v>7369</v>
      </c>
      <c r="I18" s="130" t="s">
        <v>64</v>
      </c>
      <c r="J18" s="133">
        <v>3768</v>
      </c>
      <c r="K18" s="101">
        <v>3768</v>
      </c>
      <c r="L18" s="102">
        <v>11137</v>
      </c>
      <c r="M18" s="103">
        <v>11276</v>
      </c>
      <c r="N18" s="104">
        <v>139</v>
      </c>
      <c r="O18" s="105"/>
      <c r="P18" s="106"/>
      <c r="Q18" s="146">
        <v>0</v>
      </c>
      <c r="R18" s="105"/>
      <c r="S18" s="106"/>
      <c r="T18" s="146">
        <v>0</v>
      </c>
      <c r="U18" s="105"/>
      <c r="V18" s="106"/>
      <c r="W18" s="146">
        <v>0</v>
      </c>
      <c r="X18" s="105"/>
      <c r="Y18" s="106"/>
      <c r="Z18" s="146">
        <v>0</v>
      </c>
      <c r="AA18" s="105"/>
      <c r="AB18" s="106"/>
      <c r="AC18" s="151">
        <v>0</v>
      </c>
      <c r="AD18" s="105"/>
      <c r="AE18" s="106"/>
      <c r="AF18" s="151">
        <v>0</v>
      </c>
      <c r="AG18" s="105"/>
      <c r="AH18" s="106"/>
      <c r="AI18" s="151">
        <v>0</v>
      </c>
      <c r="AJ18" s="105"/>
      <c r="AK18" s="106"/>
      <c r="AL18" s="151">
        <v>0</v>
      </c>
      <c r="AM18" s="105">
        <v>139</v>
      </c>
      <c r="AN18" s="106">
        <v>0</v>
      </c>
      <c r="AO18" s="151">
        <v>139</v>
      </c>
      <c r="AP18" s="105">
        <v>0</v>
      </c>
      <c r="AQ18" s="106">
        <v>0</v>
      </c>
      <c r="AR18" s="151">
        <v>0</v>
      </c>
      <c r="AS18" s="105">
        <v>0</v>
      </c>
      <c r="AT18" s="106">
        <v>0</v>
      </c>
      <c r="AU18" s="151">
        <v>0</v>
      </c>
      <c r="AV18" s="105">
        <v>139</v>
      </c>
      <c r="AW18" s="106">
        <v>0</v>
      </c>
      <c r="AX18" s="151">
        <v>139</v>
      </c>
    </row>
    <row r="19" spans="1:50" s="107" customFormat="1" ht="30.2" customHeight="1" x14ac:dyDescent="0.25">
      <c r="A19" s="129" t="s">
        <v>11</v>
      </c>
      <c r="B19" s="130">
        <v>4145</v>
      </c>
      <c r="C19" s="130">
        <v>138</v>
      </c>
      <c r="D19" s="131">
        <v>4283</v>
      </c>
      <c r="E19" s="132"/>
      <c r="F19" s="130" t="s">
        <v>65</v>
      </c>
      <c r="G19" s="130">
        <v>3483</v>
      </c>
      <c r="H19" s="130">
        <v>3483</v>
      </c>
      <c r="I19" s="130" t="s">
        <v>66</v>
      </c>
      <c r="J19" s="133">
        <v>800</v>
      </c>
      <c r="K19" s="101">
        <v>800</v>
      </c>
      <c r="L19" s="102">
        <v>4283</v>
      </c>
      <c r="M19" s="103">
        <v>4283</v>
      </c>
      <c r="N19" s="104">
        <v>0</v>
      </c>
      <c r="O19" s="105"/>
      <c r="P19" s="106"/>
      <c r="Q19" s="146">
        <v>0</v>
      </c>
      <c r="R19" s="105"/>
      <c r="S19" s="106"/>
      <c r="T19" s="146">
        <v>0</v>
      </c>
      <c r="U19" s="105"/>
      <c r="V19" s="106"/>
      <c r="W19" s="146">
        <v>0</v>
      </c>
      <c r="X19" s="105"/>
      <c r="Y19" s="106"/>
      <c r="Z19" s="146">
        <v>0</v>
      </c>
      <c r="AA19" s="105"/>
      <c r="AB19" s="106"/>
      <c r="AC19" s="151">
        <v>0</v>
      </c>
      <c r="AD19" s="105"/>
      <c r="AE19" s="106"/>
      <c r="AF19" s="151">
        <v>0</v>
      </c>
      <c r="AG19" s="105"/>
      <c r="AH19" s="106"/>
      <c r="AI19" s="151">
        <v>0</v>
      </c>
      <c r="AJ19" s="105"/>
      <c r="AK19" s="106"/>
      <c r="AL19" s="151">
        <v>0</v>
      </c>
      <c r="AM19" s="105">
        <v>0</v>
      </c>
      <c r="AN19" s="106">
        <v>0</v>
      </c>
      <c r="AO19" s="151">
        <v>0</v>
      </c>
      <c r="AP19" s="105">
        <v>0</v>
      </c>
      <c r="AQ19" s="106">
        <v>0</v>
      </c>
      <c r="AR19" s="151">
        <v>0</v>
      </c>
      <c r="AS19" s="105">
        <v>0</v>
      </c>
      <c r="AT19" s="106">
        <v>0</v>
      </c>
      <c r="AU19" s="151">
        <v>0</v>
      </c>
      <c r="AV19" s="105">
        <v>0</v>
      </c>
      <c r="AW19" s="106">
        <v>0</v>
      </c>
      <c r="AX19" s="151">
        <v>0</v>
      </c>
    </row>
    <row r="20" spans="1:50" s="107" customFormat="1" ht="30.2" customHeight="1" x14ac:dyDescent="0.25">
      <c r="A20" s="129" t="s">
        <v>12</v>
      </c>
      <c r="B20" s="130">
        <v>4180</v>
      </c>
      <c r="C20" s="130">
        <v>400</v>
      </c>
      <c r="D20" s="131">
        <v>4580</v>
      </c>
      <c r="E20" s="132"/>
      <c r="F20" s="130" t="s">
        <v>67</v>
      </c>
      <c r="G20" s="130">
        <v>3386</v>
      </c>
      <c r="H20" s="130">
        <v>3386</v>
      </c>
      <c r="I20" s="130" t="s">
        <v>68</v>
      </c>
      <c r="J20" s="133">
        <v>1256</v>
      </c>
      <c r="K20" s="101">
        <v>1194</v>
      </c>
      <c r="L20" s="102">
        <v>4580</v>
      </c>
      <c r="M20" s="103">
        <v>4642</v>
      </c>
      <c r="N20" s="104">
        <v>62</v>
      </c>
      <c r="O20" s="105"/>
      <c r="P20" s="106"/>
      <c r="Q20" s="146">
        <v>0</v>
      </c>
      <c r="R20" s="105"/>
      <c r="S20" s="106"/>
      <c r="T20" s="146">
        <v>0</v>
      </c>
      <c r="U20" s="105"/>
      <c r="V20" s="106"/>
      <c r="W20" s="146">
        <v>0</v>
      </c>
      <c r="X20" s="105"/>
      <c r="Y20" s="106"/>
      <c r="Z20" s="146">
        <v>0</v>
      </c>
      <c r="AA20" s="105"/>
      <c r="AB20" s="106"/>
      <c r="AC20" s="151">
        <v>0</v>
      </c>
      <c r="AD20" s="105"/>
      <c r="AE20" s="106"/>
      <c r="AF20" s="151">
        <v>0</v>
      </c>
      <c r="AG20" s="105"/>
      <c r="AH20" s="106"/>
      <c r="AI20" s="151">
        <v>0</v>
      </c>
      <c r="AJ20" s="105"/>
      <c r="AK20" s="106"/>
      <c r="AL20" s="151">
        <v>0</v>
      </c>
      <c r="AM20" s="105">
        <v>0</v>
      </c>
      <c r="AN20" s="106">
        <v>0</v>
      </c>
      <c r="AO20" s="151">
        <v>0</v>
      </c>
      <c r="AP20" s="105">
        <v>0</v>
      </c>
      <c r="AQ20" s="106">
        <v>0</v>
      </c>
      <c r="AR20" s="151">
        <v>0</v>
      </c>
      <c r="AS20" s="105">
        <v>0</v>
      </c>
      <c r="AT20" s="106">
        <v>62</v>
      </c>
      <c r="AU20" s="151">
        <v>62</v>
      </c>
      <c r="AV20" s="105">
        <v>0</v>
      </c>
      <c r="AW20" s="106">
        <v>62</v>
      </c>
      <c r="AX20" s="151">
        <v>62</v>
      </c>
    </row>
    <row r="21" spans="1:50" s="107" customFormat="1" ht="30.2" customHeight="1" x14ac:dyDescent="0.25">
      <c r="A21" s="129" t="s">
        <v>13</v>
      </c>
      <c r="B21" s="130">
        <v>5787</v>
      </c>
      <c r="C21" s="130">
        <v>968</v>
      </c>
      <c r="D21" s="131">
        <v>6755</v>
      </c>
      <c r="E21" s="132"/>
      <c r="F21" s="130" t="s">
        <v>69</v>
      </c>
      <c r="G21" s="130">
        <v>4791</v>
      </c>
      <c r="H21" s="130">
        <v>4791</v>
      </c>
      <c r="I21" s="130" t="s">
        <v>70</v>
      </c>
      <c r="J21" s="133">
        <v>2042</v>
      </c>
      <c r="K21" s="101">
        <v>1964</v>
      </c>
      <c r="L21" s="102">
        <v>6755</v>
      </c>
      <c r="M21" s="103">
        <v>6833</v>
      </c>
      <c r="N21" s="104">
        <v>78</v>
      </c>
      <c r="O21" s="105"/>
      <c r="P21" s="106"/>
      <c r="Q21" s="146">
        <v>0</v>
      </c>
      <c r="R21" s="105"/>
      <c r="S21" s="106"/>
      <c r="T21" s="146">
        <v>0</v>
      </c>
      <c r="U21" s="105"/>
      <c r="V21" s="106"/>
      <c r="W21" s="146">
        <v>0</v>
      </c>
      <c r="X21" s="105"/>
      <c r="Y21" s="106"/>
      <c r="Z21" s="146">
        <v>0</v>
      </c>
      <c r="AA21" s="105"/>
      <c r="AB21" s="106"/>
      <c r="AC21" s="151">
        <v>0</v>
      </c>
      <c r="AD21" s="105"/>
      <c r="AE21" s="106"/>
      <c r="AF21" s="151">
        <v>0</v>
      </c>
      <c r="AG21" s="105"/>
      <c r="AH21" s="106"/>
      <c r="AI21" s="151">
        <v>0</v>
      </c>
      <c r="AJ21" s="105"/>
      <c r="AK21" s="106"/>
      <c r="AL21" s="151">
        <v>0</v>
      </c>
      <c r="AM21" s="105">
        <v>0</v>
      </c>
      <c r="AN21" s="106">
        <v>0</v>
      </c>
      <c r="AO21" s="151">
        <v>0</v>
      </c>
      <c r="AP21" s="105">
        <v>0</v>
      </c>
      <c r="AQ21" s="106">
        <v>0</v>
      </c>
      <c r="AR21" s="151">
        <v>0</v>
      </c>
      <c r="AS21" s="105">
        <v>0</v>
      </c>
      <c r="AT21" s="106">
        <v>78</v>
      </c>
      <c r="AU21" s="151">
        <v>78</v>
      </c>
      <c r="AV21" s="105">
        <v>0</v>
      </c>
      <c r="AW21" s="106">
        <v>78</v>
      </c>
      <c r="AX21" s="151">
        <v>78</v>
      </c>
    </row>
    <row r="22" spans="1:50" s="107" customFormat="1" ht="30.2" customHeight="1" x14ac:dyDescent="0.25">
      <c r="A22" s="129" t="s">
        <v>14</v>
      </c>
      <c r="B22" s="130">
        <v>17139</v>
      </c>
      <c r="C22" s="130">
        <v>4797</v>
      </c>
      <c r="D22" s="131">
        <v>21936</v>
      </c>
      <c r="E22" s="132"/>
      <c r="F22" s="130" t="s">
        <v>71</v>
      </c>
      <c r="G22" s="130">
        <v>14342</v>
      </c>
      <c r="H22" s="130">
        <v>14342</v>
      </c>
      <c r="I22" s="130" t="s">
        <v>72</v>
      </c>
      <c r="J22" s="133">
        <v>8394</v>
      </c>
      <c r="K22" s="101">
        <v>7594</v>
      </c>
      <c r="L22" s="102">
        <v>21936</v>
      </c>
      <c r="M22" s="103">
        <v>22736</v>
      </c>
      <c r="N22" s="104">
        <v>800</v>
      </c>
      <c r="O22" s="105"/>
      <c r="P22" s="106"/>
      <c r="Q22" s="146">
        <v>0</v>
      </c>
      <c r="R22" s="105"/>
      <c r="S22" s="106"/>
      <c r="T22" s="146">
        <v>0</v>
      </c>
      <c r="U22" s="105"/>
      <c r="V22" s="106"/>
      <c r="W22" s="146">
        <v>0</v>
      </c>
      <c r="X22" s="105"/>
      <c r="Y22" s="106">
        <v>230</v>
      </c>
      <c r="Z22" s="146">
        <v>230</v>
      </c>
      <c r="AA22" s="105"/>
      <c r="AB22" s="106"/>
      <c r="AC22" s="151">
        <v>0</v>
      </c>
      <c r="AD22" s="105"/>
      <c r="AE22" s="106"/>
      <c r="AF22" s="151">
        <v>0</v>
      </c>
      <c r="AG22" s="105"/>
      <c r="AH22" s="106">
        <v>170</v>
      </c>
      <c r="AI22" s="151">
        <v>170</v>
      </c>
      <c r="AJ22" s="105"/>
      <c r="AK22" s="106">
        <v>311</v>
      </c>
      <c r="AL22" s="151">
        <v>311</v>
      </c>
      <c r="AM22" s="105">
        <v>0</v>
      </c>
      <c r="AN22" s="106">
        <v>89</v>
      </c>
      <c r="AO22" s="151">
        <v>89</v>
      </c>
      <c r="AP22" s="105">
        <v>0</v>
      </c>
      <c r="AQ22" s="106">
        <v>0</v>
      </c>
      <c r="AR22" s="151">
        <v>0</v>
      </c>
      <c r="AS22" s="105">
        <v>0</v>
      </c>
      <c r="AT22" s="106">
        <v>0</v>
      </c>
      <c r="AU22" s="151">
        <v>0</v>
      </c>
      <c r="AV22" s="105">
        <v>0</v>
      </c>
      <c r="AW22" s="106">
        <v>800</v>
      </c>
      <c r="AX22" s="151">
        <v>800</v>
      </c>
    </row>
    <row r="23" spans="1:50" s="107" customFormat="1" ht="30.2" customHeight="1" x14ac:dyDescent="0.25">
      <c r="A23" s="129" t="s">
        <v>15</v>
      </c>
      <c r="B23" s="130">
        <v>22192</v>
      </c>
      <c r="C23" s="130">
        <v>4406</v>
      </c>
      <c r="D23" s="131">
        <v>26598</v>
      </c>
      <c r="E23" s="132"/>
      <c r="F23" s="130" t="s">
        <v>73</v>
      </c>
      <c r="G23" s="130">
        <v>18180</v>
      </c>
      <c r="H23" s="130">
        <v>18180</v>
      </c>
      <c r="I23" s="130" t="s">
        <v>74</v>
      </c>
      <c r="J23" s="133">
        <v>8518</v>
      </c>
      <c r="K23" s="101">
        <v>8418</v>
      </c>
      <c r="L23" s="102">
        <v>26598</v>
      </c>
      <c r="M23" s="103">
        <v>26698</v>
      </c>
      <c r="N23" s="104">
        <v>100</v>
      </c>
      <c r="O23" s="105"/>
      <c r="P23" s="106">
        <v>100</v>
      </c>
      <c r="Q23" s="146">
        <v>100</v>
      </c>
      <c r="R23" s="105"/>
      <c r="S23" s="106"/>
      <c r="T23" s="146">
        <v>0</v>
      </c>
      <c r="U23" s="105"/>
      <c r="V23" s="106"/>
      <c r="W23" s="146">
        <v>0</v>
      </c>
      <c r="X23" s="105"/>
      <c r="Y23" s="106"/>
      <c r="Z23" s="146">
        <v>0</v>
      </c>
      <c r="AA23" s="105"/>
      <c r="AB23" s="106"/>
      <c r="AC23" s="151">
        <v>0</v>
      </c>
      <c r="AD23" s="105"/>
      <c r="AE23" s="106"/>
      <c r="AF23" s="151">
        <v>0</v>
      </c>
      <c r="AG23" s="105"/>
      <c r="AH23" s="106"/>
      <c r="AI23" s="151">
        <v>0</v>
      </c>
      <c r="AJ23" s="105"/>
      <c r="AK23" s="106"/>
      <c r="AL23" s="151">
        <v>0</v>
      </c>
      <c r="AM23" s="105">
        <v>0</v>
      </c>
      <c r="AN23" s="106">
        <v>0</v>
      </c>
      <c r="AO23" s="151">
        <v>0</v>
      </c>
      <c r="AP23" s="105">
        <v>0</v>
      </c>
      <c r="AQ23" s="106">
        <v>0</v>
      </c>
      <c r="AR23" s="151">
        <v>0</v>
      </c>
      <c r="AS23" s="105">
        <v>0</v>
      </c>
      <c r="AT23" s="106">
        <v>0</v>
      </c>
      <c r="AU23" s="151">
        <v>0</v>
      </c>
      <c r="AV23" s="105">
        <v>0</v>
      </c>
      <c r="AW23" s="106">
        <v>100</v>
      </c>
      <c r="AX23" s="151">
        <v>100</v>
      </c>
    </row>
    <row r="24" spans="1:50" s="107" customFormat="1" ht="30.2" customHeight="1" x14ac:dyDescent="0.25">
      <c r="A24" s="129" t="s">
        <v>16</v>
      </c>
      <c r="B24" s="130">
        <v>15399</v>
      </c>
      <c r="C24" s="130">
        <v>3400</v>
      </c>
      <c r="D24" s="131">
        <v>18799</v>
      </c>
      <c r="E24" s="132"/>
      <c r="F24" s="130" t="s">
        <v>77</v>
      </c>
      <c r="G24" s="130">
        <v>13399</v>
      </c>
      <c r="H24" s="130">
        <v>12599</v>
      </c>
      <c r="I24" s="130" t="s">
        <v>78</v>
      </c>
      <c r="J24" s="133">
        <v>6200</v>
      </c>
      <c r="K24" s="101">
        <v>6200</v>
      </c>
      <c r="L24" s="102">
        <v>18799</v>
      </c>
      <c r="M24" s="103">
        <v>19599</v>
      </c>
      <c r="N24" s="104">
        <v>800</v>
      </c>
      <c r="O24" s="105"/>
      <c r="P24" s="106"/>
      <c r="Q24" s="146">
        <v>0</v>
      </c>
      <c r="R24" s="105"/>
      <c r="S24" s="106"/>
      <c r="T24" s="146">
        <v>0</v>
      </c>
      <c r="U24" s="105">
        <v>400</v>
      </c>
      <c r="V24" s="106"/>
      <c r="W24" s="146">
        <v>400</v>
      </c>
      <c r="X24" s="105"/>
      <c r="Y24" s="106"/>
      <c r="Z24" s="146">
        <v>0</v>
      </c>
      <c r="AA24" s="105"/>
      <c r="AB24" s="106"/>
      <c r="AC24" s="151">
        <v>0</v>
      </c>
      <c r="AD24" s="105"/>
      <c r="AE24" s="106"/>
      <c r="AF24" s="151">
        <v>0</v>
      </c>
      <c r="AG24" s="105">
        <v>330</v>
      </c>
      <c r="AH24" s="106"/>
      <c r="AI24" s="151">
        <v>330</v>
      </c>
      <c r="AJ24" s="105">
        <v>70</v>
      </c>
      <c r="AK24" s="106"/>
      <c r="AL24" s="151">
        <v>70</v>
      </c>
      <c r="AM24" s="105">
        <v>0</v>
      </c>
      <c r="AN24" s="106">
        <v>0</v>
      </c>
      <c r="AO24" s="151">
        <v>0</v>
      </c>
      <c r="AP24" s="105">
        <v>0</v>
      </c>
      <c r="AQ24" s="106">
        <v>0</v>
      </c>
      <c r="AR24" s="151">
        <v>0</v>
      </c>
      <c r="AS24" s="105">
        <v>0</v>
      </c>
      <c r="AT24" s="106">
        <v>0</v>
      </c>
      <c r="AU24" s="151">
        <v>0</v>
      </c>
      <c r="AV24" s="105">
        <v>800</v>
      </c>
      <c r="AW24" s="106">
        <v>0</v>
      </c>
      <c r="AX24" s="151">
        <v>800</v>
      </c>
    </row>
    <row r="25" spans="1:50" s="107" customFormat="1" ht="30.2" customHeight="1" x14ac:dyDescent="0.25">
      <c r="A25" s="129" t="s">
        <v>17</v>
      </c>
      <c r="B25" s="130">
        <v>32788</v>
      </c>
      <c r="C25" s="130">
        <v>0</v>
      </c>
      <c r="D25" s="131">
        <v>32788</v>
      </c>
      <c r="E25" s="132"/>
      <c r="F25" s="130" t="s">
        <v>79</v>
      </c>
      <c r="G25" s="130">
        <v>25585</v>
      </c>
      <c r="H25" s="130">
        <v>25585</v>
      </c>
      <c r="I25" s="130" t="s">
        <v>80</v>
      </c>
      <c r="J25" s="133">
        <v>7203</v>
      </c>
      <c r="K25" s="101">
        <v>7203</v>
      </c>
      <c r="L25" s="102">
        <v>32788</v>
      </c>
      <c r="M25" s="103">
        <v>32788</v>
      </c>
      <c r="N25" s="104">
        <v>0</v>
      </c>
      <c r="O25" s="105"/>
      <c r="P25" s="106"/>
      <c r="Q25" s="146">
        <v>0</v>
      </c>
      <c r="R25" s="105"/>
      <c r="S25" s="106"/>
      <c r="T25" s="146">
        <v>0</v>
      </c>
      <c r="U25" s="105"/>
      <c r="V25" s="106"/>
      <c r="W25" s="146">
        <v>0</v>
      </c>
      <c r="X25" s="105"/>
      <c r="Y25" s="106"/>
      <c r="Z25" s="146">
        <v>0</v>
      </c>
      <c r="AA25" s="105"/>
      <c r="AB25" s="106"/>
      <c r="AC25" s="151">
        <v>0</v>
      </c>
      <c r="AD25" s="105"/>
      <c r="AE25" s="106"/>
      <c r="AF25" s="151">
        <v>0</v>
      </c>
      <c r="AG25" s="105"/>
      <c r="AH25" s="106"/>
      <c r="AI25" s="151">
        <v>0</v>
      </c>
      <c r="AJ25" s="105"/>
      <c r="AK25" s="106"/>
      <c r="AL25" s="151">
        <v>0</v>
      </c>
      <c r="AM25" s="105">
        <v>0</v>
      </c>
      <c r="AN25" s="106">
        <v>0</v>
      </c>
      <c r="AO25" s="151">
        <v>0</v>
      </c>
      <c r="AP25" s="105">
        <v>0</v>
      </c>
      <c r="AQ25" s="106">
        <v>0</v>
      </c>
      <c r="AR25" s="151">
        <v>0</v>
      </c>
      <c r="AS25" s="105">
        <v>0</v>
      </c>
      <c r="AT25" s="106">
        <v>0</v>
      </c>
      <c r="AU25" s="151">
        <v>0</v>
      </c>
      <c r="AV25" s="105">
        <v>0</v>
      </c>
      <c r="AW25" s="106">
        <v>0</v>
      </c>
      <c r="AX25" s="151">
        <v>0</v>
      </c>
    </row>
    <row r="26" spans="1:50" s="107" customFormat="1" ht="30.2" customHeight="1" x14ac:dyDescent="0.25">
      <c r="A26" s="129" t="s">
        <v>18</v>
      </c>
      <c r="B26" s="130">
        <v>200</v>
      </c>
      <c r="C26" s="130">
        <v>0</v>
      </c>
      <c r="D26" s="131">
        <v>200</v>
      </c>
      <c r="E26" s="132"/>
      <c r="F26" s="130" t="s">
        <v>81</v>
      </c>
      <c r="G26" s="130">
        <v>0</v>
      </c>
      <c r="H26" s="130"/>
      <c r="I26" s="130" t="s">
        <v>82</v>
      </c>
      <c r="J26" s="133">
        <v>200</v>
      </c>
      <c r="K26" s="101">
        <v>200</v>
      </c>
      <c r="L26" s="102">
        <v>200</v>
      </c>
      <c r="M26" s="103">
        <v>200</v>
      </c>
      <c r="N26" s="104">
        <v>0</v>
      </c>
      <c r="O26" s="105"/>
      <c r="P26" s="106"/>
      <c r="Q26" s="146">
        <v>0</v>
      </c>
      <c r="R26" s="105"/>
      <c r="S26" s="106"/>
      <c r="T26" s="146">
        <v>0</v>
      </c>
      <c r="U26" s="105"/>
      <c r="V26" s="106"/>
      <c r="W26" s="146">
        <v>0</v>
      </c>
      <c r="X26" s="105"/>
      <c r="Y26" s="106"/>
      <c r="Z26" s="146">
        <v>0</v>
      </c>
      <c r="AA26" s="105"/>
      <c r="AB26" s="106"/>
      <c r="AC26" s="151">
        <v>0</v>
      </c>
      <c r="AD26" s="105"/>
      <c r="AE26" s="106"/>
      <c r="AF26" s="151">
        <v>0</v>
      </c>
      <c r="AG26" s="105"/>
      <c r="AH26" s="106"/>
      <c r="AI26" s="151">
        <v>0</v>
      </c>
      <c r="AJ26" s="105"/>
      <c r="AK26" s="106"/>
      <c r="AL26" s="151">
        <v>0</v>
      </c>
      <c r="AM26" s="105">
        <v>0</v>
      </c>
      <c r="AN26" s="106">
        <v>0</v>
      </c>
      <c r="AO26" s="151">
        <v>0</v>
      </c>
      <c r="AP26" s="105">
        <v>0</v>
      </c>
      <c r="AQ26" s="106">
        <v>0</v>
      </c>
      <c r="AR26" s="151">
        <v>0</v>
      </c>
      <c r="AS26" s="105">
        <v>0</v>
      </c>
      <c r="AT26" s="106">
        <v>0</v>
      </c>
      <c r="AU26" s="151">
        <v>0</v>
      </c>
      <c r="AV26" s="105">
        <v>0</v>
      </c>
      <c r="AW26" s="106">
        <v>0</v>
      </c>
      <c r="AX26" s="151">
        <v>0</v>
      </c>
    </row>
    <row r="27" spans="1:50" s="107" customFormat="1" ht="30.2" customHeight="1" x14ac:dyDescent="0.25">
      <c r="A27" s="129" t="s">
        <v>19</v>
      </c>
      <c r="B27" s="130">
        <v>3121</v>
      </c>
      <c r="C27" s="130">
        <v>2199</v>
      </c>
      <c r="D27" s="131">
        <v>5320</v>
      </c>
      <c r="E27" s="132"/>
      <c r="F27" s="130" t="s">
        <v>83</v>
      </c>
      <c r="G27" s="130">
        <v>5120</v>
      </c>
      <c r="H27" s="130">
        <v>5120</v>
      </c>
      <c r="I27" s="130" t="s">
        <v>84</v>
      </c>
      <c r="J27" s="133">
        <v>200</v>
      </c>
      <c r="K27" s="101">
        <v>200</v>
      </c>
      <c r="L27" s="102">
        <v>5320</v>
      </c>
      <c r="M27" s="103">
        <v>5320</v>
      </c>
      <c r="N27" s="104">
        <v>0</v>
      </c>
      <c r="O27" s="105"/>
      <c r="P27" s="106"/>
      <c r="Q27" s="146">
        <v>0</v>
      </c>
      <c r="R27" s="105"/>
      <c r="S27" s="106"/>
      <c r="T27" s="146">
        <v>0</v>
      </c>
      <c r="U27" s="105"/>
      <c r="V27" s="106"/>
      <c r="W27" s="146">
        <v>0</v>
      </c>
      <c r="X27" s="105"/>
      <c r="Y27" s="106"/>
      <c r="Z27" s="146">
        <v>0</v>
      </c>
      <c r="AA27" s="105"/>
      <c r="AB27" s="106"/>
      <c r="AC27" s="151">
        <v>0</v>
      </c>
      <c r="AD27" s="105"/>
      <c r="AE27" s="106"/>
      <c r="AF27" s="151">
        <v>0</v>
      </c>
      <c r="AG27" s="105"/>
      <c r="AH27" s="106"/>
      <c r="AI27" s="151">
        <v>0</v>
      </c>
      <c r="AJ27" s="105"/>
      <c r="AK27" s="106"/>
      <c r="AL27" s="151">
        <v>0</v>
      </c>
      <c r="AM27" s="105">
        <v>0</v>
      </c>
      <c r="AN27" s="106">
        <v>0</v>
      </c>
      <c r="AO27" s="151">
        <v>0</v>
      </c>
      <c r="AP27" s="105">
        <v>0</v>
      </c>
      <c r="AQ27" s="106">
        <v>0</v>
      </c>
      <c r="AR27" s="151">
        <v>0</v>
      </c>
      <c r="AS27" s="105">
        <v>0</v>
      </c>
      <c r="AT27" s="106">
        <v>0</v>
      </c>
      <c r="AU27" s="151">
        <v>0</v>
      </c>
      <c r="AV27" s="105">
        <v>0</v>
      </c>
      <c r="AW27" s="106">
        <v>0</v>
      </c>
      <c r="AX27" s="151">
        <v>0</v>
      </c>
    </row>
    <row r="28" spans="1:50" s="107" customFormat="1" ht="30.2" customHeight="1" x14ac:dyDescent="0.25">
      <c r="A28" s="129" t="s">
        <v>20</v>
      </c>
      <c r="B28" s="130">
        <v>2600</v>
      </c>
      <c r="C28" s="130">
        <v>600</v>
      </c>
      <c r="D28" s="131">
        <v>3200</v>
      </c>
      <c r="E28" s="132"/>
      <c r="F28" s="130" t="s">
        <v>85</v>
      </c>
      <c r="G28" s="130">
        <v>2200</v>
      </c>
      <c r="H28" s="130">
        <v>2200</v>
      </c>
      <c r="I28" s="130" t="s">
        <v>86</v>
      </c>
      <c r="J28" s="133">
        <v>1000</v>
      </c>
      <c r="K28" s="101">
        <v>1000</v>
      </c>
      <c r="L28" s="102">
        <v>3200</v>
      </c>
      <c r="M28" s="103">
        <v>3200</v>
      </c>
      <c r="N28" s="104">
        <v>0</v>
      </c>
      <c r="O28" s="105"/>
      <c r="P28" s="106"/>
      <c r="Q28" s="146">
        <v>0</v>
      </c>
      <c r="R28" s="105"/>
      <c r="S28" s="106"/>
      <c r="T28" s="146">
        <v>0</v>
      </c>
      <c r="U28" s="105"/>
      <c r="V28" s="106"/>
      <c r="W28" s="146">
        <v>0</v>
      </c>
      <c r="X28" s="105"/>
      <c r="Y28" s="106"/>
      <c r="Z28" s="146">
        <v>0</v>
      </c>
      <c r="AA28" s="105"/>
      <c r="AB28" s="106"/>
      <c r="AC28" s="151">
        <v>0</v>
      </c>
      <c r="AD28" s="105"/>
      <c r="AE28" s="106"/>
      <c r="AF28" s="151">
        <v>0</v>
      </c>
      <c r="AG28" s="105"/>
      <c r="AH28" s="106"/>
      <c r="AI28" s="151">
        <v>0</v>
      </c>
      <c r="AJ28" s="105"/>
      <c r="AK28" s="106"/>
      <c r="AL28" s="151">
        <v>0</v>
      </c>
      <c r="AM28" s="105">
        <v>0</v>
      </c>
      <c r="AN28" s="106">
        <v>0</v>
      </c>
      <c r="AO28" s="151">
        <v>0</v>
      </c>
      <c r="AP28" s="105">
        <v>0</v>
      </c>
      <c r="AQ28" s="106">
        <v>0</v>
      </c>
      <c r="AR28" s="151">
        <v>0</v>
      </c>
      <c r="AS28" s="105">
        <v>0</v>
      </c>
      <c r="AT28" s="106">
        <v>0</v>
      </c>
      <c r="AU28" s="151">
        <v>0</v>
      </c>
      <c r="AV28" s="105">
        <v>0</v>
      </c>
      <c r="AW28" s="106">
        <v>0</v>
      </c>
      <c r="AX28" s="151">
        <v>0</v>
      </c>
    </row>
    <row r="29" spans="1:50" s="107" customFormat="1" ht="30.2" customHeight="1" x14ac:dyDescent="0.25">
      <c r="A29" s="177" t="s">
        <v>21</v>
      </c>
      <c r="B29" s="174">
        <v>52706</v>
      </c>
      <c r="C29" s="174">
        <v>11199</v>
      </c>
      <c r="D29" s="175">
        <v>63905</v>
      </c>
      <c r="E29" s="132"/>
      <c r="F29" s="130" t="s">
        <v>87</v>
      </c>
      <c r="G29" s="130">
        <v>36535</v>
      </c>
      <c r="H29" s="130">
        <v>36535</v>
      </c>
      <c r="I29" s="130" t="s">
        <v>88</v>
      </c>
      <c r="J29" s="133">
        <v>18379</v>
      </c>
      <c r="K29" s="101">
        <v>17979</v>
      </c>
      <c r="L29" s="173">
        <v>63905</v>
      </c>
      <c r="M29" s="176">
        <v>64305</v>
      </c>
      <c r="N29" s="172">
        <v>400</v>
      </c>
      <c r="O29" s="105"/>
      <c r="P29" s="106"/>
      <c r="Q29" s="146">
        <v>0</v>
      </c>
      <c r="R29" s="105"/>
      <c r="S29" s="106"/>
      <c r="T29" s="146">
        <v>0</v>
      </c>
      <c r="U29" s="105"/>
      <c r="V29" s="106"/>
      <c r="W29" s="146">
        <v>0</v>
      </c>
      <c r="X29" s="105"/>
      <c r="Y29" s="106">
        <v>200</v>
      </c>
      <c r="Z29" s="146">
        <v>200</v>
      </c>
      <c r="AA29" s="105"/>
      <c r="AB29" s="106">
        <v>200</v>
      </c>
      <c r="AC29" s="151">
        <v>200</v>
      </c>
      <c r="AD29" s="105"/>
      <c r="AE29" s="106"/>
      <c r="AF29" s="151">
        <v>0</v>
      </c>
      <c r="AG29" s="105"/>
      <c r="AH29" s="106"/>
      <c r="AI29" s="151">
        <v>0</v>
      </c>
      <c r="AJ29" s="105"/>
      <c r="AK29" s="106"/>
      <c r="AL29" s="151">
        <v>0</v>
      </c>
      <c r="AM29" s="105">
        <v>0</v>
      </c>
      <c r="AN29" s="106">
        <v>0</v>
      </c>
      <c r="AO29" s="151">
        <v>0</v>
      </c>
      <c r="AP29" s="105">
        <v>0</v>
      </c>
      <c r="AQ29" s="106">
        <v>0</v>
      </c>
      <c r="AR29" s="151">
        <v>0</v>
      </c>
      <c r="AS29" s="105">
        <v>0</v>
      </c>
      <c r="AT29" s="106">
        <v>0</v>
      </c>
      <c r="AU29" s="151">
        <v>0</v>
      </c>
      <c r="AV29" s="105">
        <v>0</v>
      </c>
      <c r="AW29" s="106">
        <v>400</v>
      </c>
      <c r="AX29" s="151">
        <v>400</v>
      </c>
    </row>
    <row r="30" spans="1:50" s="107" customFormat="1" ht="30.2" customHeight="1" x14ac:dyDescent="0.25">
      <c r="A30" s="177"/>
      <c r="B30" s="174"/>
      <c r="C30" s="174"/>
      <c r="D30" s="175"/>
      <c r="E30" s="132"/>
      <c r="F30" s="130" t="s">
        <v>53</v>
      </c>
      <c r="G30" s="130">
        <v>800</v>
      </c>
      <c r="H30" s="130">
        <v>800</v>
      </c>
      <c r="I30" s="130" t="s">
        <v>54</v>
      </c>
      <c r="J30" s="133">
        <v>0</v>
      </c>
      <c r="K30" s="101">
        <v>0</v>
      </c>
      <c r="L30" s="173"/>
      <c r="M30" s="176"/>
      <c r="N30" s="172"/>
      <c r="O30" s="105"/>
      <c r="P30" s="106"/>
      <c r="Q30" s="146">
        <v>0</v>
      </c>
      <c r="R30" s="105"/>
      <c r="S30" s="106"/>
      <c r="T30" s="146">
        <v>0</v>
      </c>
      <c r="U30" s="105"/>
      <c r="V30" s="106"/>
      <c r="W30" s="146">
        <v>0</v>
      </c>
      <c r="X30" s="105"/>
      <c r="Y30" s="106"/>
      <c r="Z30" s="146">
        <v>0</v>
      </c>
      <c r="AA30" s="105"/>
      <c r="AB30" s="106"/>
      <c r="AC30" s="151">
        <v>0</v>
      </c>
      <c r="AD30" s="105"/>
      <c r="AE30" s="106"/>
      <c r="AF30" s="151">
        <v>0</v>
      </c>
      <c r="AG30" s="105"/>
      <c r="AH30" s="106"/>
      <c r="AI30" s="151">
        <v>0</v>
      </c>
      <c r="AJ30" s="105"/>
      <c r="AK30" s="106"/>
      <c r="AL30" s="151">
        <v>0</v>
      </c>
      <c r="AM30" s="105">
        <v>0</v>
      </c>
      <c r="AN30" s="106">
        <v>0</v>
      </c>
      <c r="AO30" s="151">
        <v>0</v>
      </c>
      <c r="AP30" s="105">
        <v>0</v>
      </c>
      <c r="AQ30" s="106">
        <v>0</v>
      </c>
      <c r="AR30" s="151">
        <v>0</v>
      </c>
      <c r="AS30" s="105">
        <v>0</v>
      </c>
      <c r="AT30" s="106">
        <v>0</v>
      </c>
      <c r="AU30" s="151">
        <v>0</v>
      </c>
      <c r="AV30" s="105">
        <v>0</v>
      </c>
      <c r="AW30" s="106">
        <v>0</v>
      </c>
      <c r="AX30" s="151">
        <v>0</v>
      </c>
    </row>
    <row r="31" spans="1:50" s="107" customFormat="1" ht="30.2" customHeight="1" x14ac:dyDescent="0.25">
      <c r="A31" s="177"/>
      <c r="B31" s="174"/>
      <c r="C31" s="174"/>
      <c r="D31" s="175"/>
      <c r="E31" s="132"/>
      <c r="F31" s="130" t="s">
        <v>99</v>
      </c>
      <c r="G31" s="130">
        <v>6200</v>
      </c>
      <c r="H31" s="130">
        <v>6200</v>
      </c>
      <c r="I31" s="130" t="s">
        <v>100</v>
      </c>
      <c r="J31" s="133">
        <v>1999</v>
      </c>
      <c r="K31" s="101">
        <v>1999</v>
      </c>
      <c r="L31" s="173"/>
      <c r="M31" s="176"/>
      <c r="N31" s="172"/>
      <c r="O31" s="105"/>
      <c r="P31" s="106"/>
      <c r="Q31" s="146">
        <v>0</v>
      </c>
      <c r="R31" s="105"/>
      <c r="S31" s="106"/>
      <c r="T31" s="146">
        <v>0</v>
      </c>
      <c r="U31" s="105"/>
      <c r="V31" s="106"/>
      <c r="W31" s="146">
        <v>0</v>
      </c>
      <c r="X31" s="105"/>
      <c r="Y31" s="106"/>
      <c r="Z31" s="146">
        <v>0</v>
      </c>
      <c r="AA31" s="105"/>
      <c r="AB31" s="106"/>
      <c r="AC31" s="151">
        <v>0</v>
      </c>
      <c r="AD31" s="105"/>
      <c r="AE31" s="106"/>
      <c r="AF31" s="151">
        <v>0</v>
      </c>
      <c r="AG31" s="105"/>
      <c r="AH31" s="106"/>
      <c r="AI31" s="151">
        <v>0</v>
      </c>
      <c r="AJ31" s="105"/>
      <c r="AK31" s="106"/>
      <c r="AL31" s="151">
        <v>0</v>
      </c>
      <c r="AM31" s="105">
        <v>0</v>
      </c>
      <c r="AN31" s="106">
        <v>0</v>
      </c>
      <c r="AO31" s="151">
        <v>0</v>
      </c>
      <c r="AP31" s="105">
        <v>0</v>
      </c>
      <c r="AQ31" s="106">
        <v>0</v>
      </c>
      <c r="AR31" s="151">
        <v>0</v>
      </c>
      <c r="AS31" s="105">
        <v>0</v>
      </c>
      <c r="AT31" s="106">
        <v>0</v>
      </c>
      <c r="AU31" s="151">
        <v>0</v>
      </c>
      <c r="AV31" s="105">
        <v>0</v>
      </c>
      <c r="AW31" s="106">
        <v>0</v>
      </c>
      <c r="AX31" s="151">
        <v>0</v>
      </c>
    </row>
    <row r="32" spans="1:50" s="107" customFormat="1" ht="30.2" customHeight="1" x14ac:dyDescent="0.25">
      <c r="A32" s="177"/>
      <c r="B32" s="174"/>
      <c r="C32" s="174"/>
      <c r="D32" s="175"/>
      <c r="E32" s="132"/>
      <c r="F32" s="130" t="s">
        <v>89</v>
      </c>
      <c r="G32" s="130">
        <v>200</v>
      </c>
      <c r="H32" s="130">
        <v>200</v>
      </c>
      <c r="I32" s="130" t="s">
        <v>90</v>
      </c>
      <c r="J32" s="133">
        <v>192</v>
      </c>
      <c r="K32" s="101">
        <v>192</v>
      </c>
      <c r="L32" s="173"/>
      <c r="M32" s="176"/>
      <c r="N32" s="172"/>
      <c r="O32" s="105"/>
      <c r="P32" s="106"/>
      <c r="Q32" s="146">
        <v>0</v>
      </c>
      <c r="R32" s="105"/>
      <c r="S32" s="106"/>
      <c r="T32" s="146">
        <v>0</v>
      </c>
      <c r="U32" s="105"/>
      <c r="V32" s="106"/>
      <c r="W32" s="146">
        <v>0</v>
      </c>
      <c r="X32" s="105"/>
      <c r="Y32" s="106"/>
      <c r="Z32" s="146">
        <v>0</v>
      </c>
      <c r="AA32" s="105"/>
      <c r="AB32" s="106"/>
      <c r="AC32" s="151">
        <v>0</v>
      </c>
      <c r="AD32" s="105"/>
      <c r="AE32" s="106"/>
      <c r="AF32" s="151">
        <v>0</v>
      </c>
      <c r="AG32" s="105"/>
      <c r="AH32" s="106"/>
      <c r="AI32" s="151">
        <v>0</v>
      </c>
      <c r="AJ32" s="105"/>
      <c r="AK32" s="106"/>
      <c r="AL32" s="151">
        <v>0</v>
      </c>
      <c r="AM32" s="105">
        <v>0</v>
      </c>
      <c r="AN32" s="106">
        <v>0</v>
      </c>
      <c r="AO32" s="151">
        <v>0</v>
      </c>
      <c r="AP32" s="105">
        <v>0</v>
      </c>
      <c r="AQ32" s="106">
        <v>0</v>
      </c>
      <c r="AR32" s="151">
        <v>0</v>
      </c>
      <c r="AS32" s="105">
        <v>0</v>
      </c>
      <c r="AT32" s="106">
        <v>0</v>
      </c>
      <c r="AU32" s="151">
        <v>0</v>
      </c>
      <c r="AV32" s="105">
        <v>0</v>
      </c>
      <c r="AW32" s="106">
        <v>0</v>
      </c>
      <c r="AX32" s="151">
        <v>0</v>
      </c>
    </row>
    <row r="33" spans="1:50" s="107" customFormat="1" ht="30.2" customHeight="1" x14ac:dyDescent="0.25">
      <c r="A33" s="129" t="s">
        <v>22</v>
      </c>
      <c r="B33" s="130">
        <v>0</v>
      </c>
      <c r="C33" s="130">
        <v>2392</v>
      </c>
      <c r="D33" s="131">
        <v>2392</v>
      </c>
      <c r="E33" s="132"/>
      <c r="F33" s="130"/>
      <c r="G33" s="130">
        <v>144</v>
      </c>
      <c r="H33" s="130"/>
      <c r="I33" s="130" t="s">
        <v>96</v>
      </c>
      <c r="J33" s="133">
        <v>2791</v>
      </c>
      <c r="K33" s="101">
        <v>2392</v>
      </c>
      <c r="L33" s="102">
        <v>2392</v>
      </c>
      <c r="M33" s="103">
        <v>2935</v>
      </c>
      <c r="N33" s="104">
        <v>543</v>
      </c>
      <c r="O33" s="105"/>
      <c r="P33" s="106"/>
      <c r="Q33" s="146">
        <v>0</v>
      </c>
      <c r="R33" s="105"/>
      <c r="S33" s="106">
        <v>182</v>
      </c>
      <c r="T33" s="146">
        <v>182</v>
      </c>
      <c r="U33" s="105"/>
      <c r="V33" s="106"/>
      <c r="W33" s="146">
        <v>0</v>
      </c>
      <c r="X33" s="105"/>
      <c r="Y33" s="106"/>
      <c r="Z33" s="146">
        <v>0</v>
      </c>
      <c r="AA33" s="105"/>
      <c r="AB33" s="106"/>
      <c r="AC33" s="151">
        <v>0</v>
      </c>
      <c r="AD33" s="105"/>
      <c r="AE33" s="106"/>
      <c r="AF33" s="151">
        <v>0</v>
      </c>
      <c r="AG33" s="105"/>
      <c r="AH33" s="106"/>
      <c r="AI33" s="151">
        <v>0</v>
      </c>
      <c r="AJ33" s="105"/>
      <c r="AK33" s="106"/>
      <c r="AL33" s="151">
        <v>0</v>
      </c>
      <c r="AM33" s="105">
        <v>0</v>
      </c>
      <c r="AN33" s="106">
        <v>0</v>
      </c>
      <c r="AO33" s="151">
        <v>0</v>
      </c>
      <c r="AP33" s="105">
        <v>144</v>
      </c>
      <c r="AQ33" s="106">
        <v>217</v>
      </c>
      <c r="AR33" s="151">
        <v>361</v>
      </c>
      <c r="AS33" s="105">
        <v>0</v>
      </c>
      <c r="AT33" s="106">
        <v>0</v>
      </c>
      <c r="AU33" s="151">
        <v>0</v>
      </c>
      <c r="AV33" s="105">
        <v>144</v>
      </c>
      <c r="AW33" s="106">
        <v>399</v>
      </c>
      <c r="AX33" s="151">
        <v>543</v>
      </c>
    </row>
    <row r="34" spans="1:50" s="107" customFormat="1" ht="30.2" customHeight="1" x14ac:dyDescent="0.25">
      <c r="A34" s="177" t="s">
        <v>23</v>
      </c>
      <c r="B34" s="174">
        <v>6137</v>
      </c>
      <c r="C34" s="174">
        <v>2838</v>
      </c>
      <c r="D34" s="175">
        <v>8975</v>
      </c>
      <c r="E34" s="132"/>
      <c r="F34" s="130" t="s">
        <v>92</v>
      </c>
      <c r="G34" s="130">
        <v>4455</v>
      </c>
      <c r="H34" s="130">
        <v>4155</v>
      </c>
      <c r="I34" s="130" t="s">
        <v>93</v>
      </c>
      <c r="J34" s="133">
        <v>3982</v>
      </c>
      <c r="K34" s="101">
        <v>3420</v>
      </c>
      <c r="L34" s="173">
        <v>8975</v>
      </c>
      <c r="M34" s="176">
        <v>9837</v>
      </c>
      <c r="N34" s="172">
        <v>862</v>
      </c>
      <c r="O34" s="105"/>
      <c r="P34" s="106"/>
      <c r="Q34" s="146">
        <v>0</v>
      </c>
      <c r="R34" s="105"/>
      <c r="S34" s="106">
        <v>100</v>
      </c>
      <c r="T34" s="146">
        <v>100</v>
      </c>
      <c r="U34" s="105"/>
      <c r="V34" s="106"/>
      <c r="W34" s="146">
        <v>0</v>
      </c>
      <c r="X34" s="105"/>
      <c r="Y34" s="106"/>
      <c r="Z34" s="146">
        <v>0</v>
      </c>
      <c r="AA34" s="105"/>
      <c r="AB34" s="106">
        <v>200</v>
      </c>
      <c r="AC34" s="151">
        <v>200</v>
      </c>
      <c r="AD34" s="105"/>
      <c r="AE34" s="106">
        <v>100</v>
      </c>
      <c r="AF34" s="151">
        <v>100</v>
      </c>
      <c r="AG34" s="105"/>
      <c r="AH34" s="106">
        <v>149</v>
      </c>
      <c r="AI34" s="151">
        <v>149</v>
      </c>
      <c r="AJ34" s="105">
        <v>100</v>
      </c>
      <c r="AK34" s="106">
        <v>13</v>
      </c>
      <c r="AL34" s="151">
        <v>113</v>
      </c>
      <c r="AM34" s="105">
        <v>100</v>
      </c>
      <c r="AN34" s="106">
        <v>0</v>
      </c>
      <c r="AO34" s="151">
        <v>100</v>
      </c>
      <c r="AP34" s="105">
        <v>0</v>
      </c>
      <c r="AQ34" s="106">
        <v>0</v>
      </c>
      <c r="AR34" s="151">
        <v>0</v>
      </c>
      <c r="AS34" s="105">
        <v>100</v>
      </c>
      <c r="AT34" s="106">
        <v>0</v>
      </c>
      <c r="AU34" s="151">
        <v>100</v>
      </c>
      <c r="AV34" s="105">
        <v>300</v>
      </c>
      <c r="AW34" s="106">
        <v>562</v>
      </c>
      <c r="AX34" s="151">
        <v>862</v>
      </c>
    </row>
    <row r="35" spans="1:50" s="107" customFormat="1" ht="30.2" customHeight="1" x14ac:dyDescent="0.25">
      <c r="A35" s="177"/>
      <c r="B35" s="174"/>
      <c r="C35" s="174"/>
      <c r="D35" s="175"/>
      <c r="E35" s="132"/>
      <c r="F35" s="130" t="s">
        <v>94</v>
      </c>
      <c r="G35" s="130">
        <v>1200</v>
      </c>
      <c r="H35" s="130">
        <v>1200</v>
      </c>
      <c r="I35" s="130" t="s">
        <v>95</v>
      </c>
      <c r="J35" s="133">
        <v>200</v>
      </c>
      <c r="K35" s="101">
        <v>200</v>
      </c>
      <c r="L35" s="173"/>
      <c r="M35" s="176"/>
      <c r="N35" s="172"/>
      <c r="O35" s="105"/>
      <c r="P35" s="106"/>
      <c r="Q35" s="146">
        <v>0</v>
      </c>
      <c r="R35" s="105"/>
      <c r="S35" s="106"/>
      <c r="T35" s="146">
        <v>0</v>
      </c>
      <c r="U35" s="105"/>
      <c r="V35" s="106"/>
      <c r="W35" s="146">
        <v>0</v>
      </c>
      <c r="X35" s="105"/>
      <c r="Y35" s="106"/>
      <c r="Z35" s="146">
        <v>0</v>
      </c>
      <c r="AA35" s="105"/>
      <c r="AB35" s="106"/>
      <c r="AC35" s="151">
        <v>0</v>
      </c>
      <c r="AD35" s="105"/>
      <c r="AE35" s="106"/>
      <c r="AF35" s="151">
        <v>0</v>
      </c>
      <c r="AG35" s="105"/>
      <c r="AH35" s="106"/>
      <c r="AI35" s="151">
        <v>0</v>
      </c>
      <c r="AJ35" s="105"/>
      <c r="AK35" s="106"/>
      <c r="AL35" s="151">
        <v>0</v>
      </c>
      <c r="AM35" s="105">
        <v>0</v>
      </c>
      <c r="AN35" s="106">
        <v>0</v>
      </c>
      <c r="AO35" s="151">
        <v>0</v>
      </c>
      <c r="AP35" s="105">
        <v>0</v>
      </c>
      <c r="AQ35" s="106">
        <v>0</v>
      </c>
      <c r="AR35" s="151">
        <v>0</v>
      </c>
      <c r="AS35" s="105">
        <v>0</v>
      </c>
      <c r="AT35" s="106">
        <v>0</v>
      </c>
      <c r="AU35" s="151">
        <v>0</v>
      </c>
      <c r="AV35" s="105">
        <v>0</v>
      </c>
      <c r="AW35" s="106">
        <v>0</v>
      </c>
      <c r="AX35" s="151">
        <v>0</v>
      </c>
    </row>
    <row r="36" spans="1:50" s="107" customFormat="1" ht="30.2" customHeight="1" x14ac:dyDescent="0.25">
      <c r="A36" s="129" t="s">
        <v>32</v>
      </c>
      <c r="B36" s="130">
        <v>4400</v>
      </c>
      <c r="C36" s="130">
        <v>2067</v>
      </c>
      <c r="D36" s="131">
        <v>6467</v>
      </c>
      <c r="E36" s="132"/>
      <c r="F36" s="130" t="s">
        <v>32</v>
      </c>
      <c r="G36" s="130">
        <v>5526</v>
      </c>
      <c r="H36" s="130">
        <v>4400</v>
      </c>
      <c r="I36" s="130" t="s">
        <v>91</v>
      </c>
      <c r="J36" s="133">
        <v>2391</v>
      </c>
      <c r="K36" s="101">
        <v>2067</v>
      </c>
      <c r="L36" s="102">
        <v>6467</v>
      </c>
      <c r="M36" s="103">
        <v>7917</v>
      </c>
      <c r="N36" s="104">
        <v>1450</v>
      </c>
      <c r="O36" s="105"/>
      <c r="P36" s="106">
        <v>164</v>
      </c>
      <c r="Q36" s="146">
        <v>164</v>
      </c>
      <c r="R36" s="105"/>
      <c r="S36" s="106"/>
      <c r="T36" s="146">
        <v>0</v>
      </c>
      <c r="U36" s="105"/>
      <c r="V36" s="106">
        <v>160</v>
      </c>
      <c r="W36" s="146">
        <v>160</v>
      </c>
      <c r="X36" s="105"/>
      <c r="Y36" s="106"/>
      <c r="Z36" s="146">
        <v>0</v>
      </c>
      <c r="AA36" s="105"/>
      <c r="AB36" s="106"/>
      <c r="AC36" s="151">
        <v>0</v>
      </c>
      <c r="AD36" s="105">
        <v>305</v>
      </c>
      <c r="AE36" s="106"/>
      <c r="AF36" s="151">
        <v>305</v>
      </c>
      <c r="AG36" s="105"/>
      <c r="AH36" s="106"/>
      <c r="AI36" s="151">
        <v>0</v>
      </c>
      <c r="AJ36" s="105">
        <v>459</v>
      </c>
      <c r="AK36" s="106"/>
      <c r="AL36" s="151">
        <v>459</v>
      </c>
      <c r="AM36" s="105">
        <v>0</v>
      </c>
      <c r="AN36" s="106">
        <v>0</v>
      </c>
      <c r="AO36" s="151">
        <v>0</v>
      </c>
      <c r="AP36" s="105">
        <v>207</v>
      </c>
      <c r="AQ36" s="106">
        <v>0</v>
      </c>
      <c r="AR36" s="151">
        <v>207</v>
      </c>
      <c r="AS36" s="105">
        <v>155</v>
      </c>
      <c r="AT36" s="106">
        <v>0</v>
      </c>
      <c r="AU36" s="151">
        <v>155</v>
      </c>
      <c r="AV36" s="105">
        <v>1126</v>
      </c>
      <c r="AW36" s="106">
        <v>324</v>
      </c>
      <c r="AX36" s="151">
        <v>1450</v>
      </c>
    </row>
    <row r="37" spans="1:50" s="107" customFormat="1" ht="30.2" customHeight="1" x14ac:dyDescent="0.25">
      <c r="A37" s="129" t="s">
        <v>24</v>
      </c>
      <c r="B37" s="130">
        <v>5359</v>
      </c>
      <c r="C37" s="130">
        <v>1394</v>
      </c>
      <c r="D37" s="131">
        <v>6753</v>
      </c>
      <c r="E37" s="132"/>
      <c r="F37" s="130" t="s">
        <v>97</v>
      </c>
      <c r="G37" s="130">
        <v>5359</v>
      </c>
      <c r="H37" s="130">
        <v>5359</v>
      </c>
      <c r="I37" s="130" t="s">
        <v>98</v>
      </c>
      <c r="J37" s="133">
        <v>1597</v>
      </c>
      <c r="K37" s="101">
        <v>1394</v>
      </c>
      <c r="L37" s="102">
        <v>6753</v>
      </c>
      <c r="M37" s="103">
        <v>6956</v>
      </c>
      <c r="N37" s="104">
        <v>203</v>
      </c>
      <c r="O37" s="105"/>
      <c r="P37" s="106"/>
      <c r="Q37" s="146">
        <v>0</v>
      </c>
      <c r="R37" s="105"/>
      <c r="S37" s="106"/>
      <c r="T37" s="146">
        <v>0</v>
      </c>
      <c r="U37" s="105"/>
      <c r="V37" s="106"/>
      <c r="W37" s="146">
        <v>0</v>
      </c>
      <c r="X37" s="105"/>
      <c r="Y37" s="106"/>
      <c r="Z37" s="146">
        <v>0</v>
      </c>
      <c r="AA37" s="105"/>
      <c r="AB37" s="106"/>
      <c r="AC37" s="151">
        <v>0</v>
      </c>
      <c r="AD37" s="105"/>
      <c r="AE37" s="106"/>
      <c r="AF37" s="151">
        <v>0</v>
      </c>
      <c r="AG37" s="105"/>
      <c r="AH37" s="106">
        <v>203</v>
      </c>
      <c r="AI37" s="151">
        <v>203</v>
      </c>
      <c r="AJ37" s="105"/>
      <c r="AK37" s="106"/>
      <c r="AL37" s="151">
        <v>0</v>
      </c>
      <c r="AM37" s="105">
        <v>0</v>
      </c>
      <c r="AN37" s="106">
        <v>0</v>
      </c>
      <c r="AO37" s="151">
        <v>0</v>
      </c>
      <c r="AP37" s="105">
        <v>0</v>
      </c>
      <c r="AQ37" s="106">
        <v>0</v>
      </c>
      <c r="AR37" s="151">
        <v>0</v>
      </c>
      <c r="AS37" s="105">
        <v>0</v>
      </c>
      <c r="AT37" s="106">
        <v>0</v>
      </c>
      <c r="AU37" s="151">
        <v>0</v>
      </c>
      <c r="AV37" s="105">
        <v>0</v>
      </c>
      <c r="AW37" s="106">
        <v>203</v>
      </c>
      <c r="AX37" s="151">
        <v>203</v>
      </c>
    </row>
    <row r="38" spans="1:50" s="107" customFormat="1" ht="30.2" customHeight="1" x14ac:dyDescent="0.25">
      <c r="A38" s="129" t="s">
        <v>38</v>
      </c>
      <c r="B38" s="130">
        <v>79323</v>
      </c>
      <c r="C38" s="130">
        <v>600</v>
      </c>
      <c r="D38" s="131">
        <v>79923</v>
      </c>
      <c r="E38" s="132"/>
      <c r="F38" s="130" t="s">
        <v>107</v>
      </c>
      <c r="G38" s="130">
        <v>64522</v>
      </c>
      <c r="H38" s="130">
        <v>64522</v>
      </c>
      <c r="I38" s="130" t="s">
        <v>108</v>
      </c>
      <c r="J38" s="133">
        <v>15401</v>
      </c>
      <c r="K38" s="101">
        <v>15401</v>
      </c>
      <c r="L38" s="102">
        <v>79923</v>
      </c>
      <c r="M38" s="103">
        <v>79923</v>
      </c>
      <c r="N38" s="104">
        <v>0</v>
      </c>
      <c r="O38" s="105"/>
      <c r="P38" s="106"/>
      <c r="Q38" s="146">
        <v>0</v>
      </c>
      <c r="R38" s="105"/>
      <c r="S38" s="106"/>
      <c r="T38" s="146">
        <v>0</v>
      </c>
      <c r="U38" s="105"/>
      <c r="V38" s="106"/>
      <c r="W38" s="146">
        <v>0</v>
      </c>
      <c r="X38" s="105"/>
      <c r="Y38" s="106"/>
      <c r="Z38" s="146">
        <v>0</v>
      </c>
      <c r="AA38" s="105"/>
      <c r="AB38" s="106"/>
      <c r="AC38" s="151">
        <v>0</v>
      </c>
      <c r="AD38" s="105"/>
      <c r="AE38" s="106"/>
      <c r="AF38" s="151">
        <v>0</v>
      </c>
      <c r="AG38" s="105"/>
      <c r="AH38" s="106"/>
      <c r="AI38" s="151">
        <v>0</v>
      </c>
      <c r="AJ38" s="105"/>
      <c r="AK38" s="106"/>
      <c r="AL38" s="151">
        <v>0</v>
      </c>
      <c r="AM38" s="105">
        <v>0</v>
      </c>
      <c r="AN38" s="106">
        <v>0</v>
      </c>
      <c r="AO38" s="151">
        <v>0</v>
      </c>
      <c r="AP38" s="105">
        <v>0</v>
      </c>
      <c r="AQ38" s="106">
        <v>0</v>
      </c>
      <c r="AR38" s="151">
        <v>0</v>
      </c>
      <c r="AS38" s="105">
        <v>0</v>
      </c>
      <c r="AT38" s="106">
        <v>0</v>
      </c>
      <c r="AU38" s="151">
        <v>0</v>
      </c>
      <c r="AV38" s="105">
        <v>0</v>
      </c>
      <c r="AW38" s="106">
        <v>0</v>
      </c>
      <c r="AX38" s="151">
        <v>0</v>
      </c>
    </row>
    <row r="39" spans="1:50" s="107" customFormat="1" ht="30.2" customHeight="1" x14ac:dyDescent="0.25">
      <c r="A39" s="129" t="s">
        <v>25</v>
      </c>
      <c r="B39" s="130">
        <v>2571</v>
      </c>
      <c r="C39" s="130">
        <v>0</v>
      </c>
      <c r="D39" s="131">
        <v>2571</v>
      </c>
      <c r="E39" s="132"/>
      <c r="F39" s="130" t="s">
        <v>101</v>
      </c>
      <c r="G39" s="130">
        <v>2191</v>
      </c>
      <c r="H39" s="130">
        <v>2191</v>
      </c>
      <c r="I39" s="130" t="s">
        <v>102</v>
      </c>
      <c r="J39" s="133">
        <v>380</v>
      </c>
      <c r="K39" s="101">
        <v>380</v>
      </c>
      <c r="L39" s="102">
        <v>2571</v>
      </c>
      <c r="M39" s="103">
        <v>2571</v>
      </c>
      <c r="N39" s="104">
        <v>0</v>
      </c>
      <c r="O39" s="105"/>
      <c r="P39" s="106"/>
      <c r="Q39" s="146">
        <v>0</v>
      </c>
      <c r="R39" s="105"/>
      <c r="S39" s="106"/>
      <c r="T39" s="146">
        <v>0</v>
      </c>
      <c r="U39" s="105"/>
      <c r="V39" s="106"/>
      <c r="W39" s="146">
        <v>0</v>
      </c>
      <c r="X39" s="105"/>
      <c r="Y39" s="106"/>
      <c r="Z39" s="146">
        <v>0</v>
      </c>
      <c r="AA39" s="105"/>
      <c r="AB39" s="106"/>
      <c r="AC39" s="151">
        <v>0</v>
      </c>
      <c r="AD39" s="105"/>
      <c r="AE39" s="106"/>
      <c r="AF39" s="151">
        <v>0</v>
      </c>
      <c r="AG39" s="105"/>
      <c r="AH39" s="106"/>
      <c r="AI39" s="151">
        <v>0</v>
      </c>
      <c r="AJ39" s="105"/>
      <c r="AK39" s="106"/>
      <c r="AL39" s="151">
        <v>0</v>
      </c>
      <c r="AM39" s="105">
        <v>0</v>
      </c>
      <c r="AN39" s="106">
        <v>0</v>
      </c>
      <c r="AO39" s="151">
        <v>0</v>
      </c>
      <c r="AP39" s="105">
        <v>0</v>
      </c>
      <c r="AQ39" s="106">
        <v>0</v>
      </c>
      <c r="AR39" s="151">
        <v>0</v>
      </c>
      <c r="AS39" s="105">
        <v>0</v>
      </c>
      <c r="AT39" s="106">
        <v>0</v>
      </c>
      <c r="AU39" s="151">
        <v>0</v>
      </c>
      <c r="AV39" s="105">
        <v>0</v>
      </c>
      <c r="AW39" s="106">
        <v>0</v>
      </c>
      <c r="AX39" s="151">
        <v>0</v>
      </c>
    </row>
    <row r="40" spans="1:50" s="107" customFormat="1" ht="30.2" customHeight="1" x14ac:dyDescent="0.25">
      <c r="A40" s="129" t="s">
        <v>26</v>
      </c>
      <c r="B40" s="130">
        <v>16515</v>
      </c>
      <c r="C40" s="130">
        <v>0</v>
      </c>
      <c r="D40" s="131">
        <v>16515</v>
      </c>
      <c r="E40" s="132"/>
      <c r="F40" s="130" t="s">
        <v>103</v>
      </c>
      <c r="G40" s="130">
        <v>13796</v>
      </c>
      <c r="H40" s="130">
        <v>13796</v>
      </c>
      <c r="I40" s="130" t="s">
        <v>104</v>
      </c>
      <c r="J40" s="133">
        <v>3119</v>
      </c>
      <c r="K40" s="101">
        <v>2719</v>
      </c>
      <c r="L40" s="102">
        <v>16515</v>
      </c>
      <c r="M40" s="103">
        <v>16915</v>
      </c>
      <c r="N40" s="104">
        <v>400</v>
      </c>
      <c r="O40" s="105"/>
      <c r="P40" s="106"/>
      <c r="Q40" s="146">
        <v>0</v>
      </c>
      <c r="R40" s="105"/>
      <c r="S40" s="106"/>
      <c r="T40" s="146">
        <v>0</v>
      </c>
      <c r="U40" s="105"/>
      <c r="V40" s="106"/>
      <c r="W40" s="146">
        <v>0</v>
      </c>
      <c r="X40" s="105"/>
      <c r="Y40" s="106"/>
      <c r="Z40" s="146">
        <v>0</v>
      </c>
      <c r="AA40" s="105"/>
      <c r="AB40" s="106"/>
      <c r="AC40" s="151">
        <v>0</v>
      </c>
      <c r="AD40" s="105"/>
      <c r="AE40" s="106"/>
      <c r="AF40" s="151">
        <v>0</v>
      </c>
      <c r="AG40" s="105"/>
      <c r="AH40" s="106">
        <v>400</v>
      </c>
      <c r="AI40" s="151">
        <v>400</v>
      </c>
      <c r="AJ40" s="105"/>
      <c r="AK40" s="106"/>
      <c r="AL40" s="151">
        <v>0</v>
      </c>
      <c r="AM40" s="105">
        <v>0</v>
      </c>
      <c r="AN40" s="106">
        <v>0</v>
      </c>
      <c r="AO40" s="151">
        <v>0</v>
      </c>
      <c r="AP40" s="105">
        <v>0</v>
      </c>
      <c r="AQ40" s="106">
        <v>0</v>
      </c>
      <c r="AR40" s="151">
        <v>0</v>
      </c>
      <c r="AS40" s="105">
        <v>0</v>
      </c>
      <c r="AT40" s="106">
        <v>0</v>
      </c>
      <c r="AU40" s="151">
        <v>0</v>
      </c>
      <c r="AV40" s="105">
        <v>0</v>
      </c>
      <c r="AW40" s="106">
        <v>400</v>
      </c>
      <c r="AX40" s="151">
        <v>400</v>
      </c>
    </row>
    <row r="41" spans="1:50" s="107" customFormat="1" ht="30.2" customHeight="1" x14ac:dyDescent="0.25">
      <c r="A41" s="129" t="s">
        <v>27</v>
      </c>
      <c r="B41" s="130">
        <v>1592</v>
      </c>
      <c r="C41" s="130">
        <v>0</v>
      </c>
      <c r="D41" s="131">
        <v>1592</v>
      </c>
      <c r="E41" s="132"/>
      <c r="F41" s="130" t="s">
        <v>105</v>
      </c>
      <c r="G41" s="130">
        <v>1592</v>
      </c>
      <c r="H41" s="130">
        <v>1592</v>
      </c>
      <c r="I41" s="130" t="s">
        <v>106</v>
      </c>
      <c r="J41" s="133">
        <v>0</v>
      </c>
      <c r="K41" s="101"/>
      <c r="L41" s="102">
        <v>1592</v>
      </c>
      <c r="M41" s="103">
        <v>1592</v>
      </c>
      <c r="N41" s="104">
        <v>0</v>
      </c>
      <c r="O41" s="105"/>
      <c r="P41" s="106"/>
      <c r="Q41" s="146">
        <v>0</v>
      </c>
      <c r="R41" s="105"/>
      <c r="S41" s="106"/>
      <c r="T41" s="146">
        <v>0</v>
      </c>
      <c r="U41" s="105"/>
      <c r="V41" s="106"/>
      <c r="W41" s="146">
        <v>0</v>
      </c>
      <c r="X41" s="105"/>
      <c r="Y41" s="106"/>
      <c r="Z41" s="146">
        <v>0</v>
      </c>
      <c r="AA41" s="105"/>
      <c r="AB41" s="106"/>
      <c r="AC41" s="151">
        <v>0</v>
      </c>
      <c r="AD41" s="105"/>
      <c r="AE41" s="106"/>
      <c r="AF41" s="151">
        <v>0</v>
      </c>
      <c r="AG41" s="105"/>
      <c r="AH41" s="106"/>
      <c r="AI41" s="151">
        <v>0</v>
      </c>
      <c r="AJ41" s="105"/>
      <c r="AK41" s="106"/>
      <c r="AL41" s="151">
        <v>0</v>
      </c>
      <c r="AM41" s="105">
        <v>0</v>
      </c>
      <c r="AN41" s="106">
        <v>0</v>
      </c>
      <c r="AO41" s="151">
        <v>0</v>
      </c>
      <c r="AP41" s="105">
        <v>0</v>
      </c>
      <c r="AQ41" s="106">
        <v>0</v>
      </c>
      <c r="AR41" s="151">
        <v>0</v>
      </c>
      <c r="AS41" s="105">
        <v>0</v>
      </c>
      <c r="AT41" s="106">
        <v>0</v>
      </c>
      <c r="AU41" s="151">
        <v>0</v>
      </c>
      <c r="AV41" s="105">
        <v>0</v>
      </c>
      <c r="AW41" s="106">
        <v>0</v>
      </c>
      <c r="AX41" s="151">
        <v>0</v>
      </c>
    </row>
    <row r="42" spans="1:50" s="107" customFormat="1" ht="30.2" customHeight="1" x14ac:dyDescent="0.25">
      <c r="A42" s="129" t="s">
        <v>28</v>
      </c>
      <c r="B42" s="130">
        <v>18645</v>
      </c>
      <c r="C42" s="130">
        <v>0</v>
      </c>
      <c r="D42" s="131">
        <v>18645</v>
      </c>
      <c r="E42" s="132"/>
      <c r="F42" s="130" t="s">
        <v>109</v>
      </c>
      <c r="G42" s="130">
        <v>15848</v>
      </c>
      <c r="H42" s="130">
        <v>15848</v>
      </c>
      <c r="I42" s="130" t="s">
        <v>110</v>
      </c>
      <c r="J42" s="133">
        <v>2797</v>
      </c>
      <c r="K42" s="101">
        <v>2797</v>
      </c>
      <c r="L42" s="102">
        <v>18645</v>
      </c>
      <c r="M42" s="103">
        <v>18645</v>
      </c>
      <c r="N42" s="104">
        <v>0</v>
      </c>
      <c r="O42" s="105"/>
      <c r="P42" s="106"/>
      <c r="Q42" s="146">
        <v>0</v>
      </c>
      <c r="R42" s="105"/>
      <c r="S42" s="106"/>
      <c r="T42" s="146">
        <v>0</v>
      </c>
      <c r="U42" s="105"/>
      <c r="V42" s="106"/>
      <c r="W42" s="146">
        <v>0</v>
      </c>
      <c r="X42" s="105"/>
      <c r="Y42" s="106"/>
      <c r="Z42" s="146">
        <v>0</v>
      </c>
      <c r="AA42" s="105"/>
      <c r="AB42" s="106"/>
      <c r="AC42" s="151">
        <v>0</v>
      </c>
      <c r="AD42" s="105"/>
      <c r="AE42" s="106"/>
      <c r="AF42" s="151">
        <v>0</v>
      </c>
      <c r="AG42" s="105"/>
      <c r="AH42" s="106"/>
      <c r="AI42" s="151">
        <v>0</v>
      </c>
      <c r="AJ42" s="105"/>
      <c r="AK42" s="106"/>
      <c r="AL42" s="151">
        <v>0</v>
      </c>
      <c r="AM42" s="105">
        <v>0</v>
      </c>
      <c r="AN42" s="106">
        <v>0</v>
      </c>
      <c r="AO42" s="151">
        <v>0</v>
      </c>
      <c r="AP42" s="105">
        <v>0</v>
      </c>
      <c r="AQ42" s="106">
        <v>0</v>
      </c>
      <c r="AR42" s="151">
        <v>0</v>
      </c>
      <c r="AS42" s="105">
        <v>0</v>
      </c>
      <c r="AT42" s="106">
        <v>0</v>
      </c>
      <c r="AU42" s="151">
        <v>0</v>
      </c>
      <c r="AV42" s="105">
        <v>0</v>
      </c>
      <c r="AW42" s="106">
        <v>0</v>
      </c>
      <c r="AX42" s="151">
        <v>0</v>
      </c>
    </row>
    <row r="43" spans="1:50" s="107" customFormat="1" ht="30.2" customHeight="1" x14ac:dyDescent="0.25">
      <c r="A43" s="129" t="s">
        <v>29</v>
      </c>
      <c r="B43" s="130">
        <v>41790</v>
      </c>
      <c r="C43" s="130">
        <v>3400</v>
      </c>
      <c r="D43" s="131">
        <v>45190</v>
      </c>
      <c r="E43" s="132"/>
      <c r="F43" s="130" t="s">
        <v>111</v>
      </c>
      <c r="G43" s="130">
        <v>36790</v>
      </c>
      <c r="H43" s="130">
        <v>34190</v>
      </c>
      <c r="I43" s="130" t="s">
        <v>112</v>
      </c>
      <c r="J43" s="133">
        <v>12000</v>
      </c>
      <c r="K43" s="101">
        <v>11000</v>
      </c>
      <c r="L43" s="102">
        <v>45190</v>
      </c>
      <c r="M43" s="103">
        <v>48790</v>
      </c>
      <c r="N43" s="104">
        <v>3600</v>
      </c>
      <c r="O43" s="105"/>
      <c r="P43" s="106"/>
      <c r="Q43" s="146">
        <v>0</v>
      </c>
      <c r="R43" s="105"/>
      <c r="S43" s="106">
        <v>200</v>
      </c>
      <c r="T43" s="146">
        <v>200</v>
      </c>
      <c r="U43" s="105"/>
      <c r="V43" s="106"/>
      <c r="W43" s="146">
        <v>0</v>
      </c>
      <c r="X43" s="105"/>
      <c r="Y43" s="106">
        <v>400</v>
      </c>
      <c r="Z43" s="146">
        <v>400</v>
      </c>
      <c r="AA43" s="105">
        <v>400</v>
      </c>
      <c r="AB43" s="106"/>
      <c r="AC43" s="151">
        <v>400</v>
      </c>
      <c r="AD43" s="105">
        <v>200</v>
      </c>
      <c r="AE43" s="106"/>
      <c r="AF43" s="151"/>
      <c r="AG43" s="105"/>
      <c r="AH43" s="106"/>
      <c r="AI43" s="151">
        <v>0</v>
      </c>
      <c r="AJ43" s="105">
        <v>200</v>
      </c>
      <c r="AK43" s="106">
        <v>400</v>
      </c>
      <c r="AL43" s="151">
        <v>600</v>
      </c>
      <c r="AM43" s="105">
        <v>800</v>
      </c>
      <c r="AN43" s="106">
        <v>0</v>
      </c>
      <c r="AO43" s="151">
        <v>800</v>
      </c>
      <c r="AP43" s="105">
        <v>1000</v>
      </c>
      <c r="AQ43" s="106">
        <v>0</v>
      </c>
      <c r="AR43" s="151">
        <v>1000</v>
      </c>
      <c r="AS43" s="105">
        <v>0</v>
      </c>
      <c r="AT43" s="106">
        <v>0</v>
      </c>
      <c r="AU43" s="151">
        <v>0</v>
      </c>
      <c r="AV43" s="105">
        <v>2600</v>
      </c>
      <c r="AW43" s="106">
        <v>1000</v>
      </c>
      <c r="AX43" s="151">
        <v>3600</v>
      </c>
    </row>
    <row r="44" spans="1:50" s="107" customFormat="1" ht="30.2" customHeight="1" x14ac:dyDescent="0.25">
      <c r="A44" s="129" t="s">
        <v>31</v>
      </c>
      <c r="B44" s="130">
        <v>374240</v>
      </c>
      <c r="C44" s="130">
        <v>4336</v>
      </c>
      <c r="D44" s="131">
        <v>378576</v>
      </c>
      <c r="E44" s="132"/>
      <c r="F44" s="130" t="s">
        <v>115</v>
      </c>
      <c r="G44" s="130">
        <v>304640</v>
      </c>
      <c r="H44" s="130">
        <v>304640</v>
      </c>
      <c r="I44" s="130" t="s">
        <v>116</v>
      </c>
      <c r="J44" s="133">
        <v>74770</v>
      </c>
      <c r="K44" s="101">
        <v>73936</v>
      </c>
      <c r="L44" s="102">
        <v>378576</v>
      </c>
      <c r="M44" s="103">
        <v>379410</v>
      </c>
      <c r="N44" s="104">
        <v>834</v>
      </c>
      <c r="O44" s="105"/>
      <c r="P44" s="106">
        <v>274</v>
      </c>
      <c r="Q44" s="146">
        <v>274</v>
      </c>
      <c r="R44" s="105"/>
      <c r="S44" s="106">
        <v>204</v>
      </c>
      <c r="T44" s="146">
        <v>204</v>
      </c>
      <c r="U44" s="105"/>
      <c r="V44" s="106"/>
      <c r="W44" s="146">
        <v>0</v>
      </c>
      <c r="X44" s="105"/>
      <c r="Y44" s="106"/>
      <c r="Z44" s="146">
        <v>0</v>
      </c>
      <c r="AA44" s="105"/>
      <c r="AB44" s="106"/>
      <c r="AC44" s="151">
        <v>0</v>
      </c>
      <c r="AD44" s="105"/>
      <c r="AE44" s="106">
        <v>51</v>
      </c>
      <c r="AF44" s="151">
        <v>51</v>
      </c>
      <c r="AG44" s="105"/>
      <c r="AH44" s="106"/>
      <c r="AI44" s="151">
        <v>0</v>
      </c>
      <c r="AJ44" s="105"/>
      <c r="AK44" s="106"/>
      <c r="AL44" s="151">
        <v>0</v>
      </c>
      <c r="AM44" s="105">
        <v>0</v>
      </c>
      <c r="AN44" s="106">
        <v>0</v>
      </c>
      <c r="AO44" s="151">
        <v>0</v>
      </c>
      <c r="AP44" s="105">
        <v>0</v>
      </c>
      <c r="AQ44" s="106">
        <v>88</v>
      </c>
      <c r="AR44" s="151">
        <v>88</v>
      </c>
      <c r="AS44" s="105">
        <v>0</v>
      </c>
      <c r="AT44" s="106">
        <v>217</v>
      </c>
      <c r="AU44" s="151">
        <v>217</v>
      </c>
      <c r="AV44" s="105">
        <v>0</v>
      </c>
      <c r="AW44" s="106">
        <v>834</v>
      </c>
      <c r="AX44" s="151">
        <v>834</v>
      </c>
    </row>
    <row r="45" spans="1:50" s="107" customFormat="1" ht="30.2" customHeight="1" thickBot="1" x14ac:dyDescent="0.3">
      <c r="A45" s="134" t="s">
        <v>127</v>
      </c>
      <c r="B45" s="135"/>
      <c r="C45" s="135"/>
      <c r="D45" s="136"/>
      <c r="E45" s="137"/>
      <c r="F45" s="135" t="s">
        <v>113</v>
      </c>
      <c r="G45" s="135">
        <v>156596</v>
      </c>
      <c r="H45" s="135">
        <v>164676</v>
      </c>
      <c r="I45" s="135" t="s">
        <v>114</v>
      </c>
      <c r="J45" s="138">
        <v>48680</v>
      </c>
      <c r="K45" s="108">
        <v>48680</v>
      </c>
      <c r="L45" s="102">
        <v>213356</v>
      </c>
      <c r="M45" s="109">
        <v>205276</v>
      </c>
      <c r="N45" s="104"/>
      <c r="O45" s="110">
        <v>-300</v>
      </c>
      <c r="P45" s="111"/>
      <c r="Q45" s="147"/>
      <c r="R45" s="110">
        <v>-1100</v>
      </c>
      <c r="S45" s="111"/>
      <c r="T45" s="147"/>
      <c r="U45" s="110">
        <v>-600</v>
      </c>
      <c r="V45" s="111"/>
      <c r="W45" s="147"/>
      <c r="X45" s="110">
        <v>-1423</v>
      </c>
      <c r="Y45" s="111"/>
      <c r="Z45" s="147"/>
      <c r="AA45" s="110">
        <v>-1330</v>
      </c>
      <c r="AB45" s="111"/>
      <c r="AC45" s="152"/>
      <c r="AD45" s="110">
        <v>-1160</v>
      </c>
      <c r="AE45" s="111"/>
      <c r="AF45" s="152"/>
      <c r="AG45" s="110">
        <v>-700</v>
      </c>
      <c r="AH45" s="111"/>
      <c r="AI45" s="152"/>
      <c r="AJ45" s="110">
        <v>-567</v>
      </c>
      <c r="AK45" s="111"/>
      <c r="AL45" s="152"/>
      <c r="AM45" s="110">
        <v>-300</v>
      </c>
      <c r="AN45" s="111"/>
      <c r="AO45" s="152"/>
      <c r="AP45" s="110">
        <v>-300</v>
      </c>
      <c r="AQ45" s="111"/>
      <c r="AR45" s="152"/>
      <c r="AS45" s="110">
        <v>-300</v>
      </c>
      <c r="AT45" s="111"/>
      <c r="AU45" s="152"/>
      <c r="AV45" s="110">
        <v>-8080</v>
      </c>
      <c r="AW45" s="149"/>
      <c r="AX45" s="147"/>
    </row>
    <row r="46" spans="1:50" ht="39.950000000000003" customHeight="1" x14ac:dyDescent="0.2">
      <c r="A46" s="21" t="s">
        <v>33</v>
      </c>
      <c r="B46" s="9">
        <v>998444</v>
      </c>
      <c r="C46" s="9">
        <v>129262</v>
      </c>
      <c r="D46" s="9">
        <v>1127706</v>
      </c>
      <c r="E46" s="10"/>
      <c r="F46" s="21" t="s">
        <v>42</v>
      </c>
      <c r="G46" s="9">
        <v>1019422</v>
      </c>
      <c r="H46" s="9">
        <v>833601</v>
      </c>
      <c r="I46" s="21" t="s">
        <v>117</v>
      </c>
      <c r="J46" s="9">
        <v>351649</v>
      </c>
      <c r="K46" s="9">
        <v>345845</v>
      </c>
      <c r="L46" s="9">
        <v>1344122</v>
      </c>
      <c r="M46" s="9">
        <v>1371071</v>
      </c>
      <c r="N46" s="35">
        <v>26949</v>
      </c>
      <c r="O46" s="98">
        <v>1500</v>
      </c>
      <c r="P46" s="98">
        <v>608</v>
      </c>
      <c r="Q46" s="98">
        <v>2108</v>
      </c>
      <c r="R46" s="98">
        <v>2600</v>
      </c>
      <c r="S46" s="98">
        <v>686</v>
      </c>
      <c r="T46" s="98">
        <v>3286</v>
      </c>
      <c r="U46" s="98">
        <v>2500</v>
      </c>
      <c r="V46" s="98">
        <v>160</v>
      </c>
      <c r="W46" s="98">
        <v>2660</v>
      </c>
      <c r="X46" s="98">
        <v>3723</v>
      </c>
      <c r="Y46" s="98">
        <v>1106</v>
      </c>
      <c r="Z46" s="98">
        <v>4829</v>
      </c>
      <c r="AA46" s="98">
        <v>3910</v>
      </c>
      <c r="AB46" s="98">
        <v>465</v>
      </c>
      <c r="AC46" s="98">
        <v>4375</v>
      </c>
      <c r="AD46" s="98">
        <v>2865</v>
      </c>
      <c r="AE46" s="98">
        <v>151</v>
      </c>
      <c r="AF46" s="98">
        <v>2816</v>
      </c>
      <c r="AG46" s="98">
        <v>1650</v>
      </c>
      <c r="AH46" s="98">
        <v>922</v>
      </c>
      <c r="AI46" s="98">
        <v>2572</v>
      </c>
      <c r="AJ46" s="98">
        <v>2596</v>
      </c>
      <c r="AK46" s="98">
        <v>724</v>
      </c>
      <c r="AL46" s="98">
        <v>3320</v>
      </c>
      <c r="AM46" s="98">
        <v>2739</v>
      </c>
      <c r="AN46" s="98">
        <v>219</v>
      </c>
      <c r="AO46" s="98">
        <v>3258</v>
      </c>
      <c r="AP46" s="98">
        <v>2770</v>
      </c>
      <c r="AQ46" s="98">
        <v>406</v>
      </c>
      <c r="AR46" s="98">
        <v>3476</v>
      </c>
      <c r="AS46" s="98">
        <v>1472</v>
      </c>
      <c r="AT46" s="98">
        <v>357</v>
      </c>
      <c r="AU46" s="98">
        <v>2129</v>
      </c>
      <c r="AV46" s="98">
        <v>29225</v>
      </c>
      <c r="AW46" s="98">
        <v>5804</v>
      </c>
      <c r="AX46" s="98">
        <v>35029</v>
      </c>
    </row>
    <row r="47" spans="1:50" ht="20.100000000000001" customHeight="1" x14ac:dyDescent="0.25">
      <c r="A47" s="10"/>
      <c r="B47" s="10"/>
      <c r="C47" s="10"/>
      <c r="D47" s="22"/>
      <c r="E47" s="10"/>
      <c r="F47" s="10"/>
      <c r="G47" s="10"/>
      <c r="H47" s="84"/>
      <c r="I47" s="10"/>
      <c r="J47" s="10"/>
      <c r="K47" s="84"/>
      <c r="L47" s="10"/>
      <c r="M47" s="23"/>
      <c r="N47" s="35">
        <v>0</v>
      </c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100"/>
      <c r="AW47" s="100"/>
      <c r="AX47" s="100"/>
    </row>
    <row r="48" spans="1:50" ht="20.100000000000001" customHeight="1" thickBot="1" x14ac:dyDescent="0.4">
      <c r="A48" s="184" t="s">
        <v>144</v>
      </c>
      <c r="B48" s="184"/>
      <c r="C48" s="184"/>
      <c r="D48" s="184"/>
      <c r="E48" s="184"/>
      <c r="F48" s="184"/>
      <c r="G48" s="184"/>
      <c r="H48" s="184"/>
      <c r="I48" s="184"/>
      <c r="J48" s="184"/>
      <c r="K48" s="184"/>
      <c r="L48" s="184"/>
      <c r="M48" s="185"/>
      <c r="N48" s="35">
        <v>0</v>
      </c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100"/>
      <c r="AW48" s="100"/>
      <c r="AX48" s="100"/>
    </row>
    <row r="49" spans="1:50" s="107" customFormat="1" ht="30.2" customHeight="1" x14ac:dyDescent="0.25">
      <c r="A49" s="124" t="s">
        <v>30</v>
      </c>
      <c r="B49" s="125">
        <v>250091</v>
      </c>
      <c r="C49" s="125">
        <v>213356</v>
      </c>
      <c r="D49" s="126">
        <v>-36735</v>
      </c>
      <c r="E49" s="127"/>
      <c r="F49" s="125" t="s">
        <v>113</v>
      </c>
      <c r="G49" s="125">
        <v>201411</v>
      </c>
      <c r="H49" s="125">
        <v>201411</v>
      </c>
      <c r="I49" s="125" t="s">
        <v>114</v>
      </c>
      <c r="J49" s="128">
        <v>48680</v>
      </c>
      <c r="K49" s="112">
        <v>48680</v>
      </c>
      <c r="L49" s="102">
        <v>250091</v>
      </c>
      <c r="M49" s="113">
        <v>250091</v>
      </c>
      <c r="N49" s="114">
        <v>0</v>
      </c>
      <c r="O49" s="143"/>
      <c r="P49" s="144"/>
      <c r="Q49" s="145"/>
      <c r="R49" s="143"/>
      <c r="S49" s="144"/>
      <c r="T49" s="145"/>
      <c r="U49" s="143"/>
      <c r="V49" s="144"/>
      <c r="W49" s="145"/>
      <c r="X49" s="143"/>
      <c r="Y49" s="144"/>
      <c r="Z49" s="145"/>
      <c r="AA49" s="143"/>
      <c r="AB49" s="144"/>
      <c r="AC49" s="150"/>
      <c r="AD49" s="143"/>
      <c r="AE49" s="144"/>
      <c r="AF49" s="150"/>
      <c r="AG49" s="144"/>
      <c r="AH49" s="144"/>
      <c r="AI49" s="144"/>
      <c r="AJ49" s="143"/>
      <c r="AK49" s="144"/>
      <c r="AL49" s="150"/>
      <c r="AM49" s="143"/>
      <c r="AN49" s="144"/>
      <c r="AO49" s="150"/>
      <c r="AP49" s="143"/>
      <c r="AQ49" s="144"/>
      <c r="AR49" s="150"/>
      <c r="AS49" s="143"/>
      <c r="AT49" s="144"/>
      <c r="AU49" s="150"/>
      <c r="AV49" s="143"/>
      <c r="AW49" s="144"/>
      <c r="AX49" s="145"/>
    </row>
    <row r="50" spans="1:50" s="107" customFormat="1" ht="30.2" customHeight="1" x14ac:dyDescent="0.25">
      <c r="A50" s="139" t="s">
        <v>39</v>
      </c>
      <c r="B50" s="130"/>
      <c r="C50" s="130">
        <v>16635</v>
      </c>
      <c r="D50" s="131">
        <v>16635</v>
      </c>
      <c r="E50" s="132"/>
      <c r="F50" s="130" t="s">
        <v>120</v>
      </c>
      <c r="G50" s="130">
        <v>20815</v>
      </c>
      <c r="H50" s="130">
        <v>16635</v>
      </c>
      <c r="I50" s="130"/>
      <c r="J50" s="133">
        <v>0</v>
      </c>
      <c r="K50" s="108"/>
      <c r="L50" s="102">
        <v>16635</v>
      </c>
      <c r="M50" s="103">
        <v>20815</v>
      </c>
      <c r="N50" s="114"/>
      <c r="O50" s="105">
        <v>200</v>
      </c>
      <c r="P50" s="106"/>
      <c r="Q50" s="146">
        <v>200</v>
      </c>
      <c r="R50" s="105">
        <v>300</v>
      </c>
      <c r="S50" s="106"/>
      <c r="T50" s="146">
        <v>300</v>
      </c>
      <c r="U50" s="105">
        <v>400</v>
      </c>
      <c r="V50" s="106"/>
      <c r="W50" s="146">
        <v>400</v>
      </c>
      <c r="X50" s="105">
        <v>223</v>
      </c>
      <c r="Y50" s="106"/>
      <c r="Z50" s="146">
        <v>223</v>
      </c>
      <c r="AA50" s="105">
        <v>530</v>
      </c>
      <c r="AB50" s="106"/>
      <c r="AC50" s="151">
        <v>530</v>
      </c>
      <c r="AD50" s="105">
        <v>560</v>
      </c>
      <c r="AE50" s="106"/>
      <c r="AF50" s="151">
        <v>560</v>
      </c>
      <c r="AG50" s="106">
        <v>500</v>
      </c>
      <c r="AH50" s="106"/>
      <c r="AI50" s="106">
        <v>500</v>
      </c>
      <c r="AJ50" s="105">
        <v>567</v>
      </c>
      <c r="AK50" s="106"/>
      <c r="AL50" s="151">
        <v>567</v>
      </c>
      <c r="AM50" s="105">
        <v>300</v>
      </c>
      <c r="AN50" s="106"/>
      <c r="AO50" s="151">
        <v>300</v>
      </c>
      <c r="AP50" s="105">
        <v>300</v>
      </c>
      <c r="AQ50" s="106"/>
      <c r="AR50" s="151">
        <v>300</v>
      </c>
      <c r="AS50" s="105">
        <v>300</v>
      </c>
      <c r="AT50" s="106"/>
      <c r="AU50" s="151">
        <v>300</v>
      </c>
      <c r="AV50" s="105">
        <v>4180</v>
      </c>
      <c r="AW50" s="106">
        <v>0</v>
      </c>
      <c r="AX50" s="146">
        <v>4180</v>
      </c>
    </row>
    <row r="51" spans="1:50" s="107" customFormat="1" ht="30.2" customHeight="1" thickBot="1" x14ac:dyDescent="0.3">
      <c r="A51" s="134" t="s">
        <v>40</v>
      </c>
      <c r="B51" s="135"/>
      <c r="C51" s="135">
        <v>20100</v>
      </c>
      <c r="D51" s="136">
        <v>20100</v>
      </c>
      <c r="E51" s="137"/>
      <c r="F51" s="135" t="s">
        <v>121</v>
      </c>
      <c r="G51" s="135">
        <v>24000</v>
      </c>
      <c r="H51" s="135">
        <v>20100</v>
      </c>
      <c r="I51" s="135"/>
      <c r="J51" s="138">
        <v>0</v>
      </c>
      <c r="K51" s="108"/>
      <c r="L51" s="102">
        <v>20100</v>
      </c>
      <c r="M51" s="109">
        <v>24000</v>
      </c>
      <c r="N51" s="114"/>
      <c r="O51" s="110">
        <v>100</v>
      </c>
      <c r="P51" s="111"/>
      <c r="Q51" s="147">
        <v>100</v>
      </c>
      <c r="R51" s="110">
        <v>800</v>
      </c>
      <c r="S51" s="111"/>
      <c r="T51" s="147">
        <v>800</v>
      </c>
      <c r="U51" s="110">
        <v>200</v>
      </c>
      <c r="V51" s="111"/>
      <c r="W51" s="147">
        <v>200</v>
      </c>
      <c r="X51" s="110">
        <v>1200</v>
      </c>
      <c r="Y51" s="111"/>
      <c r="Z51" s="147">
        <v>1200</v>
      </c>
      <c r="AA51" s="110">
        <v>800</v>
      </c>
      <c r="AB51" s="111"/>
      <c r="AC51" s="152">
        <v>800</v>
      </c>
      <c r="AD51" s="110">
        <v>600</v>
      </c>
      <c r="AE51" s="111"/>
      <c r="AF51" s="152">
        <v>600</v>
      </c>
      <c r="AG51" s="111">
        <v>200</v>
      </c>
      <c r="AH51" s="111"/>
      <c r="AI51" s="111">
        <v>200</v>
      </c>
      <c r="AJ51" s="110"/>
      <c r="AK51" s="111"/>
      <c r="AL51" s="152">
        <v>0</v>
      </c>
      <c r="AM51" s="110">
        <v>0</v>
      </c>
      <c r="AN51" s="111"/>
      <c r="AO51" s="152">
        <v>0</v>
      </c>
      <c r="AP51" s="110">
        <v>0</v>
      </c>
      <c r="AQ51" s="111"/>
      <c r="AR51" s="152">
        <v>0</v>
      </c>
      <c r="AS51" s="110">
        <v>0</v>
      </c>
      <c r="AT51" s="111"/>
      <c r="AU51" s="152">
        <v>0</v>
      </c>
      <c r="AV51" s="110">
        <v>3900</v>
      </c>
      <c r="AW51" s="111">
        <v>0</v>
      </c>
      <c r="AX51" s="147">
        <v>3900</v>
      </c>
    </row>
    <row r="52" spans="1:50" ht="35.450000000000003" customHeight="1" x14ac:dyDescent="0.2">
      <c r="A52" s="43" t="s">
        <v>128</v>
      </c>
      <c r="D52" s="31"/>
      <c r="E52" s="10"/>
      <c r="F52" s="50" t="s">
        <v>113</v>
      </c>
      <c r="G52" s="9">
        <v>156596</v>
      </c>
      <c r="H52" s="50"/>
      <c r="I52" s="51" t="s">
        <v>114</v>
      </c>
      <c r="J52" s="9">
        <v>48680</v>
      </c>
      <c r="K52" s="44"/>
      <c r="L52" s="21"/>
      <c r="M52" s="9">
        <v>205276</v>
      </c>
      <c r="N52" s="35">
        <v>205276</v>
      </c>
      <c r="O52" s="98">
        <v>300</v>
      </c>
      <c r="P52" s="98">
        <v>0</v>
      </c>
      <c r="Q52" s="98">
        <v>300</v>
      </c>
      <c r="R52" s="98">
        <v>1100</v>
      </c>
      <c r="S52" s="98">
        <v>0</v>
      </c>
      <c r="T52" s="98">
        <v>1100</v>
      </c>
      <c r="U52" s="98">
        <v>600</v>
      </c>
      <c r="V52" s="98">
        <v>0</v>
      </c>
      <c r="W52" s="98">
        <v>600</v>
      </c>
      <c r="X52" s="98">
        <v>1423</v>
      </c>
      <c r="Y52" s="98">
        <v>0</v>
      </c>
      <c r="Z52" s="98">
        <v>1423</v>
      </c>
      <c r="AA52" s="98">
        <v>1330</v>
      </c>
      <c r="AB52" s="98">
        <v>0</v>
      </c>
      <c r="AC52" s="98">
        <v>1330</v>
      </c>
      <c r="AD52" s="98">
        <v>1160</v>
      </c>
      <c r="AE52" s="98">
        <v>0</v>
      </c>
      <c r="AF52" s="98">
        <v>1160</v>
      </c>
      <c r="AG52" s="98">
        <v>700</v>
      </c>
      <c r="AH52" s="98">
        <v>0</v>
      </c>
      <c r="AI52" s="98">
        <v>700</v>
      </c>
      <c r="AJ52" s="98">
        <v>567</v>
      </c>
      <c r="AK52" s="98">
        <v>0</v>
      </c>
      <c r="AL52" s="98">
        <v>567</v>
      </c>
      <c r="AM52" s="98">
        <v>300</v>
      </c>
      <c r="AN52" s="98">
        <v>0</v>
      </c>
      <c r="AO52" s="98">
        <v>300</v>
      </c>
      <c r="AP52" s="98">
        <v>300</v>
      </c>
      <c r="AQ52" s="98">
        <v>0</v>
      </c>
      <c r="AR52" s="98">
        <v>300</v>
      </c>
      <c r="AS52" s="98">
        <v>300</v>
      </c>
      <c r="AT52" s="98">
        <v>0</v>
      </c>
      <c r="AU52" s="98">
        <v>300</v>
      </c>
      <c r="AV52" s="98">
        <v>8080</v>
      </c>
      <c r="AW52" s="98">
        <v>0</v>
      </c>
      <c r="AX52" s="98">
        <v>8080</v>
      </c>
    </row>
    <row r="53" spans="1:50" ht="20.100000000000001" customHeight="1" x14ac:dyDescent="0.2">
      <c r="A53" s="178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1"/>
    </row>
    <row r="54" spans="1:50" ht="15" customHeight="1" x14ac:dyDescent="0.2">
      <c r="A54" s="171" t="s">
        <v>41</v>
      </c>
      <c r="B54" s="171"/>
      <c r="C54" s="171"/>
      <c r="D54" s="171"/>
      <c r="E54" s="171"/>
      <c r="F54" s="171"/>
      <c r="G54" s="171"/>
      <c r="H54" s="171"/>
      <c r="I54" s="171"/>
      <c r="J54" s="171"/>
      <c r="K54" s="171"/>
      <c r="L54" s="171"/>
      <c r="M54" s="171"/>
      <c r="V54" s="181">
        <v>45026</v>
      </c>
      <c r="W54" s="181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W54" s="182"/>
      <c r="AX54" s="182"/>
    </row>
    <row r="55" spans="1:50" x14ac:dyDescent="0.2">
      <c r="H55" s="2"/>
      <c r="M55" s="155"/>
    </row>
    <row r="57" spans="1:50" x14ac:dyDescent="0.2">
      <c r="G57" s="2"/>
    </row>
    <row r="63" spans="1:50" x14ac:dyDescent="0.2">
      <c r="Q63" s="47" t="s">
        <v>131</v>
      </c>
    </row>
  </sheetData>
  <mergeCells count="41">
    <mergeCell ref="V54:W54"/>
    <mergeCell ref="AW54:AX54"/>
    <mergeCell ref="A1:AX2"/>
    <mergeCell ref="A48:M48"/>
    <mergeCell ref="C34:C35"/>
    <mergeCell ref="D34:D35"/>
    <mergeCell ref="M34:M35"/>
    <mergeCell ref="C9:C12"/>
    <mergeCell ref="D9:D12"/>
    <mergeCell ref="A29:A32"/>
    <mergeCell ref="D5:D7"/>
    <mergeCell ref="A9:A12"/>
    <mergeCell ref="B9:B12"/>
    <mergeCell ref="O5:Q5"/>
    <mergeCell ref="R5:T5"/>
    <mergeCell ref="U5:W5"/>
    <mergeCell ref="AV5:AX5"/>
    <mergeCell ref="L9:L12"/>
    <mergeCell ref="N9:N12"/>
    <mergeCell ref="M9:M12"/>
    <mergeCell ref="X5:Z5"/>
    <mergeCell ref="AA5:AC5"/>
    <mergeCell ref="AD5:AF5"/>
    <mergeCell ref="AG5:AI5"/>
    <mergeCell ref="AJ5:AL5"/>
    <mergeCell ref="AM5:AO5"/>
    <mergeCell ref="AP5:AR5"/>
    <mergeCell ref="AS5:AU5"/>
    <mergeCell ref="G4:M4"/>
    <mergeCell ref="A54:M54"/>
    <mergeCell ref="N34:N35"/>
    <mergeCell ref="L34:L35"/>
    <mergeCell ref="B29:B32"/>
    <mergeCell ref="C29:C32"/>
    <mergeCell ref="D29:D32"/>
    <mergeCell ref="M29:M32"/>
    <mergeCell ref="N29:N32"/>
    <mergeCell ref="L29:L32"/>
    <mergeCell ref="A34:A35"/>
    <mergeCell ref="B34:B35"/>
    <mergeCell ref="A53:M53"/>
  </mergeCells>
  <printOptions horizontalCentered="1"/>
  <pageMargins left="0" right="0" top="0.35433070866141736" bottom="0" header="0.31496062992125984" footer="0.31496062992125984"/>
  <pageSetup paperSize="9" scale="48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A0026-1211-41D8-B636-B9886BC26DC1}">
  <sheetPr>
    <pageSetUpPr fitToPage="1"/>
  </sheetPr>
  <dimension ref="A1:N55"/>
  <sheetViews>
    <sheetView workbookViewId="0">
      <selection activeCell="M52" sqref="M52"/>
    </sheetView>
  </sheetViews>
  <sheetFormatPr baseColWidth="10" defaultColWidth="9" defaultRowHeight="12.75" x14ac:dyDescent="0.2"/>
  <cols>
    <col min="1" max="1" width="36.5703125" style="1" customWidth="1"/>
    <col min="2" max="6" width="20.7109375" style="1" customWidth="1"/>
    <col min="7" max="7" width="1.28515625" style="1" customWidth="1"/>
    <col min="8" max="8" width="23.85546875" style="1" bestFit="1" customWidth="1"/>
    <col min="9" max="12" width="20.7109375" style="1" customWidth="1"/>
    <col min="13" max="13" width="20.7109375" style="78" customWidth="1"/>
    <col min="14" max="14" width="0" style="1" hidden="1" customWidth="1"/>
    <col min="15" max="16384" width="9" style="1"/>
  </cols>
  <sheetData>
    <row r="1" spans="1:14" ht="25.15" customHeight="1" x14ac:dyDescent="0.2"/>
    <row r="2" spans="1:14" ht="39.950000000000003" customHeight="1" x14ac:dyDescent="0.2">
      <c r="A2" s="165" t="s">
        <v>150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</row>
    <row r="3" spans="1:14" ht="39.950000000000003" customHeight="1" x14ac:dyDescent="0.2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79"/>
    </row>
    <row r="4" spans="1:14" ht="27.75" customHeight="1" x14ac:dyDescent="0.2">
      <c r="A4" s="10"/>
      <c r="B4" s="189" t="s">
        <v>42</v>
      </c>
      <c r="C4" s="189"/>
      <c r="D4" s="189"/>
      <c r="E4" s="189"/>
      <c r="F4" s="189"/>
      <c r="G4" s="45"/>
      <c r="H4" s="190" t="s">
        <v>117</v>
      </c>
      <c r="I4" s="190"/>
      <c r="J4" s="190"/>
      <c r="K4" s="190"/>
      <c r="L4" s="190"/>
      <c r="M4" s="80"/>
    </row>
    <row r="5" spans="1:14" ht="31.5" x14ac:dyDescent="0.2">
      <c r="A5" s="13" t="s">
        <v>0</v>
      </c>
      <c r="B5" s="64" t="s">
        <v>132</v>
      </c>
      <c r="C5" s="65" t="s">
        <v>134</v>
      </c>
      <c r="D5" s="65" t="s">
        <v>135</v>
      </c>
      <c r="E5" s="68" t="s">
        <v>136</v>
      </c>
      <c r="F5" s="66" t="s">
        <v>133</v>
      </c>
      <c r="G5" s="67"/>
      <c r="H5" s="71" t="s">
        <v>132</v>
      </c>
      <c r="I5" s="72" t="s">
        <v>134</v>
      </c>
      <c r="J5" s="72" t="s">
        <v>135</v>
      </c>
      <c r="K5" s="73" t="s">
        <v>137</v>
      </c>
      <c r="L5" s="73" t="s">
        <v>133</v>
      </c>
      <c r="M5" s="81" t="s">
        <v>119</v>
      </c>
    </row>
    <row r="6" spans="1:14" ht="24.95" customHeight="1" x14ac:dyDescent="0.2">
      <c r="A6" s="6" t="s">
        <v>2</v>
      </c>
      <c r="B6" s="7" t="s">
        <v>43</v>
      </c>
      <c r="C6" s="20">
        <f>98600+10000</f>
        <v>108600</v>
      </c>
      <c r="D6" s="20">
        <f>+'RH MENSUAL 2023'!G8</f>
        <v>94285</v>
      </c>
      <c r="E6" s="70">
        <v>25</v>
      </c>
      <c r="F6" s="8">
        <f>+C6-D6-E6</f>
        <v>14290</v>
      </c>
      <c r="G6" s="69"/>
      <c r="H6" s="7" t="s">
        <v>44</v>
      </c>
      <c r="I6" s="20">
        <v>42200</v>
      </c>
      <c r="J6" s="20">
        <f>+'RH MENSUAL 2023'!J8</f>
        <v>42141</v>
      </c>
      <c r="K6" s="70">
        <v>1</v>
      </c>
      <c r="L6" s="8">
        <f>+I6-J6-K6</f>
        <v>58</v>
      </c>
      <c r="M6" s="91">
        <f>+D6+J6</f>
        <v>136426</v>
      </c>
      <c r="N6" s="2">
        <f>+D6+J6</f>
        <v>136426</v>
      </c>
    </row>
    <row r="7" spans="1:14" ht="24.95" customHeight="1" x14ac:dyDescent="0.2">
      <c r="A7" s="159" t="s">
        <v>4</v>
      </c>
      <c r="B7" s="7" t="s">
        <v>47</v>
      </c>
      <c r="C7" s="20">
        <f>138600+6000+4000+10000</f>
        <v>158600</v>
      </c>
      <c r="D7" s="20">
        <f>+'RH MENSUAL 2023'!G9</f>
        <v>143093</v>
      </c>
      <c r="E7" s="70">
        <v>1</v>
      </c>
      <c r="F7" s="8">
        <f t="shared" ref="F7:F43" si="0">+C7-D7-E7</f>
        <v>15506</v>
      </c>
      <c r="G7" s="33"/>
      <c r="H7" s="7" t="s">
        <v>48</v>
      </c>
      <c r="I7" s="20">
        <v>70400</v>
      </c>
      <c r="J7" s="20">
        <f>+'RH MENSUAL 2023'!J9</f>
        <v>70400</v>
      </c>
      <c r="K7" s="70"/>
      <c r="L7" s="8">
        <f t="shared" ref="L7:L43" si="1">+I7-J7-K7</f>
        <v>0</v>
      </c>
      <c r="M7" s="188">
        <f>+D7+D8+D10+J7+J8+J10+D9+J9</f>
        <v>230692</v>
      </c>
      <c r="N7" s="2">
        <f t="shared" ref="N7:N44" si="2">+D7+J7</f>
        <v>213493</v>
      </c>
    </row>
    <row r="8" spans="1:14" ht="24.95" customHeight="1" x14ac:dyDescent="0.2">
      <c r="A8" s="159"/>
      <c r="B8" s="7" t="s">
        <v>49</v>
      </c>
      <c r="C8" s="20">
        <v>5200</v>
      </c>
      <c r="D8" s="20">
        <f>+'RH MENSUAL 2023'!G10</f>
        <v>5094</v>
      </c>
      <c r="E8" s="70"/>
      <c r="F8" s="8">
        <f t="shared" si="0"/>
        <v>106</v>
      </c>
      <c r="G8" s="33"/>
      <c r="H8" s="7" t="s">
        <v>50</v>
      </c>
      <c r="I8" s="20">
        <v>1400</v>
      </c>
      <c r="J8" s="20">
        <f>+'RH MENSUAL 2023'!J10</f>
        <v>1399</v>
      </c>
      <c r="K8" s="70"/>
      <c r="L8" s="8">
        <f t="shared" si="1"/>
        <v>1</v>
      </c>
      <c r="M8" s="188"/>
      <c r="N8" s="2">
        <f t="shared" si="2"/>
        <v>6493</v>
      </c>
    </row>
    <row r="9" spans="1:14" ht="24.95" customHeight="1" x14ac:dyDescent="0.2">
      <c r="A9" s="159"/>
      <c r="B9" s="7" t="s">
        <v>45</v>
      </c>
      <c r="C9" s="20">
        <v>3400</v>
      </c>
      <c r="D9" s="20">
        <f>+'RH MENSUAL 2023'!G11</f>
        <v>3068</v>
      </c>
      <c r="E9" s="70"/>
      <c r="F9" s="8">
        <f t="shared" ref="F9" si="3">+C9-D9-E9</f>
        <v>332</v>
      </c>
      <c r="G9" s="33"/>
      <c r="H9" s="7" t="s">
        <v>146</v>
      </c>
      <c r="I9" s="20">
        <v>800</v>
      </c>
      <c r="J9" s="20">
        <f>+'RH MENSUAL 2023'!J11</f>
        <v>462</v>
      </c>
      <c r="K9" s="70"/>
      <c r="L9" s="8">
        <f t="shared" ref="L9" si="4">+I9-J9-K9</f>
        <v>338</v>
      </c>
      <c r="M9" s="188"/>
      <c r="N9" s="2"/>
    </row>
    <row r="10" spans="1:14" ht="24.95" customHeight="1" x14ac:dyDescent="0.2">
      <c r="A10" s="159"/>
      <c r="B10" s="7" t="s">
        <v>75</v>
      </c>
      <c r="C10" s="20">
        <v>4200</v>
      </c>
      <c r="D10" s="20">
        <f>+'RH MENSUAL 2023'!G12</f>
        <v>4176</v>
      </c>
      <c r="E10" s="70">
        <v>18</v>
      </c>
      <c r="F10" s="8">
        <f t="shared" si="0"/>
        <v>6</v>
      </c>
      <c r="G10" s="33"/>
      <c r="H10" s="7" t="s">
        <v>76</v>
      </c>
      <c r="I10" s="20">
        <v>3000</v>
      </c>
      <c r="J10" s="20">
        <f>+'RH MENSUAL 2023'!J12</f>
        <v>3000</v>
      </c>
      <c r="K10" s="70"/>
      <c r="L10" s="8">
        <f t="shared" si="1"/>
        <v>0</v>
      </c>
      <c r="M10" s="188"/>
      <c r="N10" s="2">
        <f t="shared" si="2"/>
        <v>7176</v>
      </c>
    </row>
    <row r="11" spans="1:14" ht="24.95" customHeight="1" x14ac:dyDescent="0.2">
      <c r="A11" s="6" t="s">
        <v>5</v>
      </c>
      <c r="B11" s="7" t="s">
        <v>51</v>
      </c>
      <c r="C11" s="20">
        <v>4400</v>
      </c>
      <c r="D11" s="20">
        <f>+'RH MENSUAL 2023'!G13</f>
        <v>4395</v>
      </c>
      <c r="E11" s="70">
        <v>1</v>
      </c>
      <c r="F11" s="8">
        <f t="shared" si="0"/>
        <v>4</v>
      </c>
      <c r="G11" s="33"/>
      <c r="H11" s="7" t="s">
        <v>52</v>
      </c>
      <c r="I11" s="20">
        <v>2200</v>
      </c>
      <c r="J11" s="20">
        <f>+'RH MENSUAL 2023'!J13</f>
        <v>1603</v>
      </c>
      <c r="K11" s="70"/>
      <c r="L11" s="8">
        <f t="shared" si="1"/>
        <v>597</v>
      </c>
      <c r="M11" s="91">
        <f t="shared" ref="M11:M26" si="5">+D11+J11</f>
        <v>5998</v>
      </c>
      <c r="N11" s="2">
        <f t="shared" si="2"/>
        <v>5998</v>
      </c>
    </row>
    <row r="12" spans="1:14" ht="24.95" customHeight="1" x14ac:dyDescent="0.2">
      <c r="A12" s="6" t="s">
        <v>6</v>
      </c>
      <c r="B12" s="7" t="s">
        <v>55</v>
      </c>
      <c r="C12" s="20">
        <v>3000</v>
      </c>
      <c r="D12" s="20">
        <f>+'RH MENSUAL 2023'!G14</f>
        <v>2930</v>
      </c>
      <c r="E12" s="70"/>
      <c r="F12" s="8">
        <f t="shared" si="0"/>
        <v>70</v>
      </c>
      <c r="G12" s="33"/>
      <c r="H12" s="7" t="s">
        <v>56</v>
      </c>
      <c r="I12" s="20">
        <v>1800</v>
      </c>
      <c r="J12" s="20">
        <f>+'RH MENSUAL 2023'!J14</f>
        <v>1773</v>
      </c>
      <c r="K12" s="70"/>
      <c r="L12" s="8">
        <f t="shared" si="1"/>
        <v>27</v>
      </c>
      <c r="M12" s="91">
        <f t="shared" si="5"/>
        <v>4703</v>
      </c>
      <c r="N12" s="2">
        <f t="shared" si="2"/>
        <v>4703</v>
      </c>
    </row>
    <row r="13" spans="1:14" ht="24.95" customHeight="1" x14ac:dyDescent="0.2">
      <c r="A13" s="6" t="s">
        <v>7</v>
      </c>
      <c r="B13" s="7" t="s">
        <v>57</v>
      </c>
      <c r="C13" s="20">
        <v>3400</v>
      </c>
      <c r="D13" s="20">
        <f>+'RH MENSUAL 2023'!G15</f>
        <v>3395</v>
      </c>
      <c r="E13" s="70"/>
      <c r="F13" s="8">
        <f t="shared" si="0"/>
        <v>5</v>
      </c>
      <c r="G13" s="33"/>
      <c r="H13" s="7" t="s">
        <v>58</v>
      </c>
      <c r="I13" s="20">
        <v>1400</v>
      </c>
      <c r="J13" s="20">
        <f>+'RH MENSUAL 2023'!J15</f>
        <v>1001</v>
      </c>
      <c r="K13" s="70"/>
      <c r="L13" s="8">
        <f t="shared" si="1"/>
        <v>399</v>
      </c>
      <c r="M13" s="91">
        <f t="shared" si="5"/>
        <v>4396</v>
      </c>
      <c r="N13" s="2">
        <f t="shared" si="2"/>
        <v>4396</v>
      </c>
    </row>
    <row r="14" spans="1:14" ht="24.95" customHeight="1" x14ac:dyDescent="0.2">
      <c r="A14" s="6" t="s">
        <v>8</v>
      </c>
      <c r="B14" s="7" t="s">
        <v>59</v>
      </c>
      <c r="C14" s="20">
        <v>2200</v>
      </c>
      <c r="D14" s="20">
        <f>+'RH MENSUAL 2023'!G16</f>
        <v>2200</v>
      </c>
      <c r="E14" s="70"/>
      <c r="F14" s="8">
        <f t="shared" si="0"/>
        <v>0</v>
      </c>
      <c r="G14" s="33"/>
      <c r="H14" s="7" t="s">
        <v>60</v>
      </c>
      <c r="I14" s="20">
        <v>1000</v>
      </c>
      <c r="J14" s="20">
        <f>+'RH MENSUAL 2023'!J16</f>
        <v>811</v>
      </c>
      <c r="K14" s="70"/>
      <c r="L14" s="8">
        <f t="shared" si="1"/>
        <v>189</v>
      </c>
      <c r="M14" s="91">
        <f t="shared" si="5"/>
        <v>3011</v>
      </c>
      <c r="N14" s="2">
        <f t="shared" si="2"/>
        <v>3011</v>
      </c>
    </row>
    <row r="15" spans="1:14" ht="24.95" customHeight="1" x14ac:dyDescent="0.2">
      <c r="A15" s="6" t="s">
        <v>9</v>
      </c>
      <c r="B15" s="7" t="s">
        <v>61</v>
      </c>
      <c r="C15" s="20">
        <v>2400</v>
      </c>
      <c r="D15" s="20">
        <f>+'RH MENSUAL 2023'!G17</f>
        <v>2398</v>
      </c>
      <c r="E15" s="70"/>
      <c r="F15" s="8">
        <f t="shared" si="0"/>
        <v>2</v>
      </c>
      <c r="G15" s="33"/>
      <c r="H15" s="7" t="s">
        <v>62</v>
      </c>
      <c r="I15" s="20">
        <v>1000</v>
      </c>
      <c r="J15" s="20">
        <f>+'RH MENSUAL 2023'!J17</f>
        <v>800</v>
      </c>
      <c r="K15" s="70"/>
      <c r="L15" s="8">
        <f t="shared" si="1"/>
        <v>200</v>
      </c>
      <c r="M15" s="91">
        <f t="shared" si="5"/>
        <v>3198</v>
      </c>
      <c r="N15" s="2">
        <f t="shared" si="2"/>
        <v>3198</v>
      </c>
    </row>
    <row r="16" spans="1:14" ht="24.95" customHeight="1" x14ac:dyDescent="0.2">
      <c r="A16" s="6" t="s">
        <v>10</v>
      </c>
      <c r="B16" s="7" t="s">
        <v>63</v>
      </c>
      <c r="C16" s="20">
        <f>7400+400</f>
        <v>7800</v>
      </c>
      <c r="D16" s="20">
        <f>+'RH MENSUAL 2023'!G18</f>
        <v>7508</v>
      </c>
      <c r="E16" s="70"/>
      <c r="F16" s="8">
        <f t="shared" si="0"/>
        <v>292</v>
      </c>
      <c r="G16" s="33"/>
      <c r="H16" s="7" t="s">
        <v>64</v>
      </c>
      <c r="I16" s="20">
        <v>3800</v>
      </c>
      <c r="J16" s="20">
        <f>+'RH MENSUAL 2023'!J18</f>
        <v>3768</v>
      </c>
      <c r="K16" s="70"/>
      <c r="L16" s="8">
        <f t="shared" si="1"/>
        <v>32</v>
      </c>
      <c r="M16" s="91">
        <f t="shared" si="5"/>
        <v>11276</v>
      </c>
      <c r="N16" s="2">
        <f t="shared" si="2"/>
        <v>11276</v>
      </c>
    </row>
    <row r="17" spans="1:14" ht="24.95" customHeight="1" x14ac:dyDescent="0.2">
      <c r="A17" s="6" t="s">
        <v>11</v>
      </c>
      <c r="B17" s="7" t="s">
        <v>65</v>
      </c>
      <c r="C17" s="20">
        <v>3600</v>
      </c>
      <c r="D17" s="20">
        <f>+'RH MENSUAL 2023'!G19</f>
        <v>3483</v>
      </c>
      <c r="E17" s="70"/>
      <c r="F17" s="8">
        <f t="shared" si="0"/>
        <v>117</v>
      </c>
      <c r="G17" s="33"/>
      <c r="H17" s="7" t="s">
        <v>66</v>
      </c>
      <c r="I17" s="20">
        <v>1000</v>
      </c>
      <c r="J17" s="20">
        <f>+'RH MENSUAL 2023'!J19</f>
        <v>800</v>
      </c>
      <c r="K17" s="70"/>
      <c r="L17" s="8">
        <f t="shared" si="1"/>
        <v>200</v>
      </c>
      <c r="M17" s="91">
        <f t="shared" si="5"/>
        <v>4283</v>
      </c>
      <c r="N17" s="2">
        <f t="shared" si="2"/>
        <v>4283</v>
      </c>
    </row>
    <row r="18" spans="1:14" ht="24.95" customHeight="1" x14ac:dyDescent="0.2">
      <c r="A18" s="6" t="s">
        <v>12</v>
      </c>
      <c r="B18" s="7" t="s">
        <v>67</v>
      </c>
      <c r="C18" s="20">
        <v>3400</v>
      </c>
      <c r="D18" s="20">
        <f>+'RH MENSUAL 2023'!G20</f>
        <v>3386</v>
      </c>
      <c r="E18" s="70"/>
      <c r="F18" s="8">
        <f t="shared" si="0"/>
        <v>14</v>
      </c>
      <c r="G18" s="33"/>
      <c r="H18" s="7" t="s">
        <v>68</v>
      </c>
      <c r="I18" s="20">
        <v>1400</v>
      </c>
      <c r="J18" s="20">
        <f>+'RH MENSUAL 2023'!J20</f>
        <v>1256</v>
      </c>
      <c r="K18" s="70"/>
      <c r="L18" s="8">
        <f t="shared" si="1"/>
        <v>144</v>
      </c>
      <c r="M18" s="91">
        <f t="shared" si="5"/>
        <v>4642</v>
      </c>
      <c r="N18" s="2">
        <f t="shared" si="2"/>
        <v>4642</v>
      </c>
    </row>
    <row r="19" spans="1:14" ht="24.95" customHeight="1" x14ac:dyDescent="0.2">
      <c r="A19" s="6" t="s">
        <v>13</v>
      </c>
      <c r="B19" s="7" t="s">
        <v>69</v>
      </c>
      <c r="C19" s="20">
        <v>4800</v>
      </c>
      <c r="D19" s="20">
        <f>+'RH MENSUAL 2023'!G21</f>
        <v>4791</v>
      </c>
      <c r="E19" s="70">
        <v>1</v>
      </c>
      <c r="F19" s="8">
        <f t="shared" si="0"/>
        <v>8</v>
      </c>
      <c r="G19" s="33"/>
      <c r="H19" s="7" t="s">
        <v>70</v>
      </c>
      <c r="I19" s="20">
        <v>2200</v>
      </c>
      <c r="J19" s="20">
        <f>+'RH MENSUAL 2023'!J21</f>
        <v>2042</v>
      </c>
      <c r="K19" s="70"/>
      <c r="L19" s="8">
        <f t="shared" si="1"/>
        <v>158</v>
      </c>
      <c r="M19" s="91">
        <f t="shared" si="5"/>
        <v>6833</v>
      </c>
      <c r="N19" s="2">
        <f t="shared" si="2"/>
        <v>6833</v>
      </c>
    </row>
    <row r="20" spans="1:14" ht="24.95" customHeight="1" x14ac:dyDescent="0.2">
      <c r="A20" s="6" t="s">
        <v>14</v>
      </c>
      <c r="B20" s="7" t="s">
        <v>71</v>
      </c>
      <c r="C20" s="20">
        <v>14400</v>
      </c>
      <c r="D20" s="20">
        <f>+'RH MENSUAL 2023'!G22</f>
        <v>14342</v>
      </c>
      <c r="E20" s="70">
        <v>20</v>
      </c>
      <c r="F20" s="8">
        <f t="shared" si="0"/>
        <v>38</v>
      </c>
      <c r="G20" s="33"/>
      <c r="H20" s="7" t="s">
        <v>72</v>
      </c>
      <c r="I20" s="20">
        <v>8800</v>
      </c>
      <c r="J20" s="20">
        <f>+'RH MENSUAL 2023'!J22</f>
        <v>8394</v>
      </c>
      <c r="K20" s="70">
        <v>16</v>
      </c>
      <c r="L20" s="8">
        <f t="shared" si="1"/>
        <v>390</v>
      </c>
      <c r="M20" s="91">
        <f t="shared" si="5"/>
        <v>22736</v>
      </c>
      <c r="N20" s="2">
        <f t="shared" si="2"/>
        <v>22736</v>
      </c>
    </row>
    <row r="21" spans="1:14" ht="24.95" customHeight="1" x14ac:dyDescent="0.2">
      <c r="A21" s="6" t="s">
        <v>15</v>
      </c>
      <c r="B21" s="7" t="s">
        <v>73</v>
      </c>
      <c r="C21" s="20">
        <v>18200</v>
      </c>
      <c r="D21" s="20">
        <f>+'RH MENSUAL 2023'!G23</f>
        <v>18180</v>
      </c>
      <c r="E21" s="70"/>
      <c r="F21" s="8">
        <f t="shared" si="0"/>
        <v>20</v>
      </c>
      <c r="G21" s="33"/>
      <c r="H21" s="7" t="s">
        <v>74</v>
      </c>
      <c r="I21" s="20">
        <v>8600</v>
      </c>
      <c r="J21" s="20">
        <f>+'RH MENSUAL 2023'!J23</f>
        <v>8518</v>
      </c>
      <c r="K21" s="70"/>
      <c r="L21" s="8">
        <f t="shared" si="1"/>
        <v>82</v>
      </c>
      <c r="M21" s="91">
        <f t="shared" si="5"/>
        <v>26698</v>
      </c>
      <c r="N21" s="2">
        <f t="shared" si="2"/>
        <v>26698</v>
      </c>
    </row>
    <row r="22" spans="1:14" ht="24.95" customHeight="1" x14ac:dyDescent="0.2">
      <c r="A22" s="6" t="s">
        <v>16</v>
      </c>
      <c r="B22" s="7" t="s">
        <v>77</v>
      </c>
      <c r="C22" s="20">
        <f>12600+400+400+400</f>
        <v>13800</v>
      </c>
      <c r="D22" s="20">
        <f>+'RH MENSUAL 2023'!G24</f>
        <v>13399</v>
      </c>
      <c r="E22" s="70"/>
      <c r="F22" s="8">
        <f t="shared" si="0"/>
        <v>401</v>
      </c>
      <c r="G22" s="33"/>
      <c r="H22" s="7" t="s">
        <v>78</v>
      </c>
      <c r="I22" s="20">
        <f>6200</f>
        <v>6200</v>
      </c>
      <c r="J22" s="20">
        <f>+'RH MENSUAL 2023'!J24</f>
        <v>6200</v>
      </c>
      <c r="K22" s="70"/>
      <c r="L22" s="8">
        <f t="shared" si="1"/>
        <v>0</v>
      </c>
      <c r="M22" s="91">
        <f t="shared" si="5"/>
        <v>19599</v>
      </c>
      <c r="N22" s="2">
        <f t="shared" si="2"/>
        <v>19599</v>
      </c>
    </row>
    <row r="23" spans="1:14" ht="24.95" customHeight="1" x14ac:dyDescent="0.2">
      <c r="A23" s="6" t="s">
        <v>17</v>
      </c>
      <c r="B23" s="7" t="s">
        <v>79</v>
      </c>
      <c r="C23" s="20">
        <v>25600</v>
      </c>
      <c r="D23" s="20">
        <f>+'RH MENSUAL 2023'!G25</f>
        <v>25585</v>
      </c>
      <c r="E23" s="70"/>
      <c r="F23" s="8">
        <f t="shared" si="0"/>
        <v>15</v>
      </c>
      <c r="G23" s="33"/>
      <c r="H23" s="7" t="s">
        <v>80</v>
      </c>
      <c r="I23" s="20">
        <v>7400</v>
      </c>
      <c r="J23" s="20">
        <f>+'RH MENSUAL 2023'!J25</f>
        <v>7203</v>
      </c>
      <c r="K23" s="70"/>
      <c r="L23" s="8">
        <f t="shared" si="1"/>
        <v>197</v>
      </c>
      <c r="M23" s="91">
        <f t="shared" si="5"/>
        <v>32788</v>
      </c>
      <c r="N23" s="2">
        <f t="shared" si="2"/>
        <v>32788</v>
      </c>
    </row>
    <row r="24" spans="1:14" ht="24.95" customHeight="1" x14ac:dyDescent="0.2">
      <c r="A24" s="6" t="s">
        <v>18</v>
      </c>
      <c r="B24" s="7" t="s">
        <v>81</v>
      </c>
      <c r="C24" s="20">
        <v>600</v>
      </c>
      <c r="D24" s="20">
        <f>+'RH MENSUAL 2023'!G26</f>
        <v>0</v>
      </c>
      <c r="E24" s="70"/>
      <c r="F24" s="8">
        <f t="shared" si="0"/>
        <v>600</v>
      </c>
      <c r="G24" s="33"/>
      <c r="H24" s="7" t="s">
        <v>82</v>
      </c>
      <c r="I24" s="20">
        <v>200</v>
      </c>
      <c r="J24" s="20">
        <f>+'RH MENSUAL 2023'!J26</f>
        <v>200</v>
      </c>
      <c r="K24" s="70"/>
      <c r="L24" s="8">
        <f t="shared" si="1"/>
        <v>0</v>
      </c>
      <c r="M24" s="91">
        <f t="shared" si="5"/>
        <v>200</v>
      </c>
      <c r="N24" s="2">
        <f t="shared" si="2"/>
        <v>200</v>
      </c>
    </row>
    <row r="25" spans="1:14" ht="24.95" customHeight="1" x14ac:dyDescent="0.2">
      <c r="A25" s="6" t="s">
        <v>19</v>
      </c>
      <c r="B25" s="7" t="s">
        <v>83</v>
      </c>
      <c r="C25" s="20">
        <v>5200</v>
      </c>
      <c r="D25" s="20">
        <f>+'RH MENSUAL 2023'!G27</f>
        <v>5120</v>
      </c>
      <c r="E25" s="70"/>
      <c r="F25" s="8">
        <f t="shared" si="0"/>
        <v>80</v>
      </c>
      <c r="G25" s="33"/>
      <c r="H25" s="7" t="s">
        <v>84</v>
      </c>
      <c r="I25" s="20">
        <v>200</v>
      </c>
      <c r="J25" s="20">
        <f>+'RH MENSUAL 2023'!J27</f>
        <v>200</v>
      </c>
      <c r="K25" s="70"/>
      <c r="L25" s="8">
        <f t="shared" si="1"/>
        <v>0</v>
      </c>
      <c r="M25" s="91">
        <f t="shared" si="5"/>
        <v>5320</v>
      </c>
      <c r="N25" s="2">
        <f t="shared" si="2"/>
        <v>5320</v>
      </c>
    </row>
    <row r="26" spans="1:14" ht="24.95" customHeight="1" x14ac:dyDescent="0.2">
      <c r="A26" s="6" t="s">
        <v>20</v>
      </c>
      <c r="B26" s="7" t="s">
        <v>85</v>
      </c>
      <c r="C26" s="20">
        <v>2200</v>
      </c>
      <c r="D26" s="20">
        <f>+'RH MENSUAL 2023'!G28</f>
        <v>2200</v>
      </c>
      <c r="E26" s="70"/>
      <c r="F26" s="8">
        <f t="shared" si="0"/>
        <v>0</v>
      </c>
      <c r="G26" s="33"/>
      <c r="H26" s="7" t="s">
        <v>86</v>
      </c>
      <c r="I26" s="20">
        <v>1000</v>
      </c>
      <c r="J26" s="20">
        <f>+'RH MENSUAL 2023'!J28</f>
        <v>1000</v>
      </c>
      <c r="K26" s="70"/>
      <c r="L26" s="8">
        <f t="shared" si="1"/>
        <v>0</v>
      </c>
      <c r="M26" s="91">
        <f t="shared" si="5"/>
        <v>3200</v>
      </c>
      <c r="N26" s="2">
        <f t="shared" si="2"/>
        <v>3200</v>
      </c>
    </row>
    <row r="27" spans="1:14" ht="24.95" customHeight="1" x14ac:dyDescent="0.2">
      <c r="A27" s="159" t="s">
        <v>21</v>
      </c>
      <c r="B27" s="7" t="s">
        <v>87</v>
      </c>
      <c r="C27" s="20">
        <v>36600</v>
      </c>
      <c r="D27" s="20">
        <f>+'RH MENSUAL 2023'!G29</f>
        <v>36535</v>
      </c>
      <c r="E27" s="70">
        <v>29</v>
      </c>
      <c r="F27" s="8">
        <f t="shared" si="0"/>
        <v>36</v>
      </c>
      <c r="G27" s="33"/>
      <c r="H27" s="7" t="s">
        <v>88</v>
      </c>
      <c r="I27" s="20">
        <v>19400</v>
      </c>
      <c r="J27" s="20">
        <f>+'RH MENSUAL 2023'!J29</f>
        <v>18379</v>
      </c>
      <c r="K27" s="70">
        <v>3</v>
      </c>
      <c r="L27" s="8">
        <f t="shared" si="1"/>
        <v>1018</v>
      </c>
      <c r="M27" s="188">
        <f>D29+D30+D27+J27+D28+J29+J30</f>
        <v>64305</v>
      </c>
      <c r="N27" s="2">
        <f t="shared" si="2"/>
        <v>54914</v>
      </c>
    </row>
    <row r="28" spans="1:14" ht="24.95" customHeight="1" x14ac:dyDescent="0.2">
      <c r="A28" s="159"/>
      <c r="B28" s="7" t="s">
        <v>53</v>
      </c>
      <c r="C28" s="20">
        <v>800</v>
      </c>
      <c r="D28" s="20">
        <f>+'RH MENSUAL 2023'!G30</f>
        <v>800</v>
      </c>
      <c r="E28" s="70"/>
      <c r="F28" s="8">
        <f t="shared" si="0"/>
        <v>0</v>
      </c>
      <c r="G28" s="33"/>
      <c r="H28" s="7" t="s">
        <v>54</v>
      </c>
      <c r="I28" s="20">
        <v>200</v>
      </c>
      <c r="J28" s="20">
        <f>+'RH MENSUAL 2023'!J30</f>
        <v>0</v>
      </c>
      <c r="K28" s="70"/>
      <c r="L28" s="8">
        <f t="shared" si="1"/>
        <v>200</v>
      </c>
      <c r="M28" s="188"/>
      <c r="N28" s="2">
        <f t="shared" si="2"/>
        <v>800</v>
      </c>
    </row>
    <row r="29" spans="1:14" ht="24.95" customHeight="1" x14ac:dyDescent="0.2">
      <c r="A29" s="159"/>
      <c r="B29" s="7" t="s">
        <v>99</v>
      </c>
      <c r="C29" s="20">
        <v>6200</v>
      </c>
      <c r="D29" s="20">
        <f>+'RH MENSUAL 2023'!G31</f>
        <v>6200</v>
      </c>
      <c r="E29" s="70"/>
      <c r="F29" s="8">
        <f t="shared" si="0"/>
        <v>0</v>
      </c>
      <c r="G29" s="33"/>
      <c r="H29" s="7" t="s">
        <v>100</v>
      </c>
      <c r="I29" s="20">
        <v>2000</v>
      </c>
      <c r="J29" s="20">
        <f>+'RH MENSUAL 2023'!J31</f>
        <v>1999</v>
      </c>
      <c r="K29" s="70"/>
      <c r="L29" s="8">
        <f t="shared" si="1"/>
        <v>1</v>
      </c>
      <c r="M29" s="188"/>
      <c r="N29" s="2">
        <f t="shared" si="2"/>
        <v>8199</v>
      </c>
    </row>
    <row r="30" spans="1:14" ht="24.95" customHeight="1" x14ac:dyDescent="0.2">
      <c r="A30" s="159"/>
      <c r="B30" s="7" t="s">
        <v>89</v>
      </c>
      <c r="C30" s="20">
        <v>200</v>
      </c>
      <c r="D30" s="20">
        <f>+'RH MENSUAL 2023'!G32</f>
        <v>200</v>
      </c>
      <c r="E30" s="70"/>
      <c r="F30" s="8">
        <f t="shared" si="0"/>
        <v>0</v>
      </c>
      <c r="G30" s="33"/>
      <c r="H30" s="7" t="s">
        <v>90</v>
      </c>
      <c r="I30" s="20">
        <v>200</v>
      </c>
      <c r="J30" s="20">
        <f>+'RH MENSUAL 2023'!J32</f>
        <v>192</v>
      </c>
      <c r="K30" s="70"/>
      <c r="L30" s="8">
        <f t="shared" si="1"/>
        <v>8</v>
      </c>
      <c r="M30" s="188"/>
      <c r="N30" s="2">
        <f t="shared" si="2"/>
        <v>392</v>
      </c>
    </row>
    <row r="31" spans="1:14" ht="24.95" customHeight="1" x14ac:dyDescent="0.2">
      <c r="A31" s="6" t="s">
        <v>22</v>
      </c>
      <c r="B31" s="7" t="s">
        <v>145</v>
      </c>
      <c r="C31" s="20">
        <v>600</v>
      </c>
      <c r="D31" s="20">
        <f>+'RH MENSUAL 2023'!G33</f>
        <v>144</v>
      </c>
      <c r="E31" s="70"/>
      <c r="F31" s="8">
        <f t="shared" si="0"/>
        <v>456</v>
      </c>
      <c r="G31" s="33"/>
      <c r="H31" s="7" t="s">
        <v>96</v>
      </c>
      <c r="I31" s="20">
        <v>2800</v>
      </c>
      <c r="J31" s="20">
        <f>+'RH MENSUAL 2023'!J33</f>
        <v>2791</v>
      </c>
      <c r="K31" s="70">
        <v>4</v>
      </c>
      <c r="L31" s="8">
        <f t="shared" si="1"/>
        <v>5</v>
      </c>
      <c r="M31" s="91">
        <f t="shared" ref="M31" si="6">+D31+J31</f>
        <v>2935</v>
      </c>
      <c r="N31" s="2">
        <f t="shared" si="2"/>
        <v>2935</v>
      </c>
    </row>
    <row r="32" spans="1:14" ht="24.95" customHeight="1" x14ac:dyDescent="0.2">
      <c r="A32" s="159" t="s">
        <v>23</v>
      </c>
      <c r="B32" s="7" t="s">
        <v>92</v>
      </c>
      <c r="C32" s="20">
        <f>4200+200+200</f>
        <v>4600</v>
      </c>
      <c r="D32" s="20">
        <f>+'RH MENSUAL 2023'!G34</f>
        <v>4455</v>
      </c>
      <c r="E32" s="70"/>
      <c r="F32" s="8">
        <f t="shared" si="0"/>
        <v>145</v>
      </c>
      <c r="G32" s="33"/>
      <c r="H32" s="7" t="s">
        <v>93</v>
      </c>
      <c r="I32" s="20">
        <f>3800+200</f>
        <v>4000</v>
      </c>
      <c r="J32" s="20">
        <f>+'RH MENSUAL 2023'!J34</f>
        <v>3982</v>
      </c>
      <c r="K32" s="70"/>
      <c r="L32" s="8">
        <f t="shared" si="1"/>
        <v>18</v>
      </c>
      <c r="M32" s="188">
        <f>+J32+J33+D32+D33</f>
        <v>9837</v>
      </c>
      <c r="N32" s="2">
        <f t="shared" si="2"/>
        <v>8437</v>
      </c>
    </row>
    <row r="33" spans="1:14" ht="24.95" customHeight="1" x14ac:dyDescent="0.2">
      <c r="A33" s="159"/>
      <c r="B33" s="7" t="s">
        <v>94</v>
      </c>
      <c r="C33" s="20">
        <v>1200</v>
      </c>
      <c r="D33" s="20">
        <f>+'RH MENSUAL 2023'!G35</f>
        <v>1200</v>
      </c>
      <c r="E33" s="70"/>
      <c r="F33" s="8">
        <f t="shared" si="0"/>
        <v>0</v>
      </c>
      <c r="G33" s="33"/>
      <c r="H33" s="7" t="s">
        <v>95</v>
      </c>
      <c r="I33" s="20">
        <v>200</v>
      </c>
      <c r="J33" s="20">
        <f>+'RH MENSUAL 2023'!J35</f>
        <v>200</v>
      </c>
      <c r="K33" s="70"/>
      <c r="L33" s="8">
        <f t="shared" si="1"/>
        <v>0</v>
      </c>
      <c r="M33" s="188"/>
      <c r="N33" s="2">
        <f t="shared" si="2"/>
        <v>1400</v>
      </c>
    </row>
    <row r="34" spans="1:14" ht="24.95" customHeight="1" x14ac:dyDescent="0.2">
      <c r="A34" s="6" t="s">
        <v>32</v>
      </c>
      <c r="B34" s="7" t="s">
        <v>32</v>
      </c>
      <c r="C34" s="20">
        <v>6800</v>
      </c>
      <c r="D34" s="20">
        <f>+'RH MENSUAL 2023'!G36</f>
        <v>5526</v>
      </c>
      <c r="E34" s="70"/>
      <c r="F34" s="8">
        <f t="shared" si="0"/>
        <v>1274</v>
      </c>
      <c r="G34" s="33"/>
      <c r="H34" s="7" t="s">
        <v>91</v>
      </c>
      <c r="I34" s="20">
        <v>2400</v>
      </c>
      <c r="J34" s="20">
        <f>+'RH MENSUAL 2023'!J36</f>
        <v>2391</v>
      </c>
      <c r="K34" s="70">
        <v>1</v>
      </c>
      <c r="L34" s="8">
        <f t="shared" si="1"/>
        <v>8</v>
      </c>
      <c r="M34" s="91">
        <f t="shared" ref="M34:M43" si="7">+D34+J34</f>
        <v>7917</v>
      </c>
      <c r="N34" s="2">
        <f t="shared" si="2"/>
        <v>7917</v>
      </c>
    </row>
    <row r="35" spans="1:14" ht="24.95" customHeight="1" x14ac:dyDescent="0.2">
      <c r="A35" s="6" t="s">
        <v>24</v>
      </c>
      <c r="B35" s="7" t="s">
        <v>97</v>
      </c>
      <c r="C35" s="20">
        <v>5360</v>
      </c>
      <c r="D35" s="20">
        <f>+'RH MENSUAL 2023'!G37</f>
        <v>5359</v>
      </c>
      <c r="E35" s="70"/>
      <c r="F35" s="8">
        <f t="shared" si="0"/>
        <v>1</v>
      </c>
      <c r="G35" s="33"/>
      <c r="H35" s="7" t="s">
        <v>98</v>
      </c>
      <c r="I35" s="20">
        <v>1600</v>
      </c>
      <c r="J35" s="20">
        <f>+'RH MENSUAL 2023'!J37</f>
        <v>1597</v>
      </c>
      <c r="K35" s="70">
        <v>3</v>
      </c>
      <c r="L35" s="8">
        <f t="shared" si="1"/>
        <v>0</v>
      </c>
      <c r="M35" s="91">
        <f t="shared" si="7"/>
        <v>6956</v>
      </c>
      <c r="N35" s="2">
        <f t="shared" si="2"/>
        <v>6956</v>
      </c>
    </row>
    <row r="36" spans="1:14" ht="24.95" customHeight="1" x14ac:dyDescent="0.2">
      <c r="A36" s="6" t="s">
        <v>38</v>
      </c>
      <c r="B36" s="7" t="s">
        <v>107</v>
      </c>
      <c r="C36" s="20">
        <v>64600</v>
      </c>
      <c r="D36" s="20">
        <f>+'RH MENSUAL 2023'!G38</f>
        <v>64522</v>
      </c>
      <c r="E36" s="70">
        <v>38</v>
      </c>
      <c r="F36" s="8">
        <f t="shared" si="0"/>
        <v>40</v>
      </c>
      <c r="G36" s="33"/>
      <c r="H36" s="7" t="s">
        <v>108</v>
      </c>
      <c r="I36" s="20">
        <v>15600</v>
      </c>
      <c r="J36" s="20">
        <f>+'RH MENSUAL 2023'!J38</f>
        <v>15401</v>
      </c>
      <c r="K36" s="70">
        <v>16</v>
      </c>
      <c r="L36" s="8">
        <f t="shared" si="1"/>
        <v>183</v>
      </c>
      <c r="M36" s="91">
        <f t="shared" si="7"/>
        <v>79923</v>
      </c>
      <c r="N36" s="2">
        <f t="shared" si="2"/>
        <v>79923</v>
      </c>
    </row>
    <row r="37" spans="1:14" ht="24.95" customHeight="1" x14ac:dyDescent="0.2">
      <c r="A37" s="6" t="s">
        <v>25</v>
      </c>
      <c r="B37" s="7" t="s">
        <v>101</v>
      </c>
      <c r="C37" s="20">
        <v>2200</v>
      </c>
      <c r="D37" s="20">
        <f>+'RH MENSUAL 2023'!G39</f>
        <v>2191</v>
      </c>
      <c r="E37" s="70">
        <v>7</v>
      </c>
      <c r="F37" s="8">
        <f t="shared" si="0"/>
        <v>2</v>
      </c>
      <c r="G37" s="33"/>
      <c r="H37" s="7" t="s">
        <v>102</v>
      </c>
      <c r="I37" s="20">
        <v>800</v>
      </c>
      <c r="J37" s="20">
        <f>+'RH MENSUAL 2023'!J39</f>
        <v>380</v>
      </c>
      <c r="K37" s="70"/>
      <c r="L37" s="8">
        <f t="shared" si="1"/>
        <v>420</v>
      </c>
      <c r="M37" s="91">
        <f t="shared" si="7"/>
        <v>2571</v>
      </c>
      <c r="N37" s="2">
        <f t="shared" si="2"/>
        <v>2571</v>
      </c>
    </row>
    <row r="38" spans="1:14" ht="24.95" customHeight="1" x14ac:dyDescent="0.2">
      <c r="A38" s="6" t="s">
        <v>26</v>
      </c>
      <c r="B38" s="7" t="s">
        <v>103</v>
      </c>
      <c r="C38" s="20">
        <v>13800</v>
      </c>
      <c r="D38" s="20">
        <f>+'RH MENSUAL 2023'!G40</f>
        <v>13796</v>
      </c>
      <c r="E38" s="70">
        <v>1</v>
      </c>
      <c r="F38" s="8">
        <f t="shared" si="0"/>
        <v>3</v>
      </c>
      <c r="G38" s="33"/>
      <c r="H38" s="7" t="s">
        <v>104</v>
      </c>
      <c r="I38" s="20">
        <v>4000</v>
      </c>
      <c r="J38" s="20">
        <f>+'RH MENSUAL 2023'!J40</f>
        <v>3119</v>
      </c>
      <c r="K38" s="70"/>
      <c r="L38" s="8">
        <f t="shared" si="1"/>
        <v>881</v>
      </c>
      <c r="M38" s="91">
        <f t="shared" si="7"/>
        <v>16915</v>
      </c>
      <c r="N38" s="2">
        <f t="shared" si="2"/>
        <v>16915</v>
      </c>
    </row>
    <row r="39" spans="1:14" ht="24.95" customHeight="1" x14ac:dyDescent="0.2">
      <c r="A39" s="6" t="s">
        <v>27</v>
      </c>
      <c r="B39" s="7" t="s">
        <v>105</v>
      </c>
      <c r="C39" s="20">
        <v>2200</v>
      </c>
      <c r="D39" s="20">
        <f>+'RH MENSUAL 2023'!G41</f>
        <v>1592</v>
      </c>
      <c r="E39" s="70"/>
      <c r="F39" s="8">
        <f t="shared" si="0"/>
        <v>608</v>
      </c>
      <c r="G39" s="33"/>
      <c r="H39" s="7" t="s">
        <v>106</v>
      </c>
      <c r="I39" s="20">
        <v>200</v>
      </c>
      <c r="J39" s="20">
        <f>+'RH MENSUAL 2023'!J41</f>
        <v>0</v>
      </c>
      <c r="K39" s="70"/>
      <c r="L39" s="8">
        <f t="shared" si="1"/>
        <v>200</v>
      </c>
      <c r="M39" s="91">
        <f t="shared" si="7"/>
        <v>1592</v>
      </c>
      <c r="N39" s="2">
        <f t="shared" si="2"/>
        <v>1592</v>
      </c>
    </row>
    <row r="40" spans="1:14" ht="24.95" customHeight="1" x14ac:dyDescent="0.2">
      <c r="A40" s="6" t="s">
        <v>28</v>
      </c>
      <c r="B40" s="7" t="s">
        <v>109</v>
      </c>
      <c r="C40" s="20">
        <v>16400</v>
      </c>
      <c r="D40" s="20">
        <f>+'RH MENSUAL 2023'!G42</f>
        <v>15848</v>
      </c>
      <c r="E40" s="70">
        <v>3</v>
      </c>
      <c r="F40" s="8">
        <f t="shared" si="0"/>
        <v>549</v>
      </c>
      <c r="G40" s="33"/>
      <c r="H40" s="7" t="s">
        <v>110</v>
      </c>
      <c r="I40" s="20">
        <v>3400</v>
      </c>
      <c r="J40" s="20">
        <f>+'RH MENSUAL 2023'!J42</f>
        <v>2797</v>
      </c>
      <c r="K40" s="70"/>
      <c r="L40" s="8">
        <f t="shared" si="1"/>
        <v>603</v>
      </c>
      <c r="M40" s="91">
        <f t="shared" si="7"/>
        <v>18645</v>
      </c>
      <c r="N40" s="2">
        <f t="shared" si="2"/>
        <v>18645</v>
      </c>
    </row>
    <row r="41" spans="1:14" ht="24.95" customHeight="1" x14ac:dyDescent="0.2">
      <c r="A41" s="6" t="s">
        <v>29</v>
      </c>
      <c r="B41" s="7" t="s">
        <v>111</v>
      </c>
      <c r="C41" s="20">
        <f>34200+600+2000+2000</f>
        <v>38800</v>
      </c>
      <c r="D41" s="20">
        <f>+'RH MENSUAL 2023'!G43</f>
        <v>36790</v>
      </c>
      <c r="E41" s="70">
        <v>5</v>
      </c>
      <c r="F41" s="8">
        <f t="shared" si="0"/>
        <v>2005</v>
      </c>
      <c r="G41" s="33"/>
      <c r="H41" s="7" t="s">
        <v>112</v>
      </c>
      <c r="I41" s="20">
        <f>11600+400</f>
        <v>12000</v>
      </c>
      <c r="J41" s="20">
        <f>+'RH MENSUAL 2023'!J43</f>
        <v>12000</v>
      </c>
      <c r="K41" s="70"/>
      <c r="L41" s="8">
        <f t="shared" si="1"/>
        <v>0</v>
      </c>
      <c r="M41" s="91">
        <f t="shared" si="7"/>
        <v>48790</v>
      </c>
      <c r="N41" s="2">
        <f t="shared" si="2"/>
        <v>48790</v>
      </c>
    </row>
    <row r="42" spans="1:14" ht="24.95" customHeight="1" x14ac:dyDescent="0.2">
      <c r="A42" s="6" t="s">
        <v>31</v>
      </c>
      <c r="B42" s="7" t="s">
        <v>115</v>
      </c>
      <c r="C42" s="20">
        <v>304800</v>
      </c>
      <c r="D42" s="20">
        <f>+'RH MENSUAL 2023'!G44</f>
        <v>304640</v>
      </c>
      <c r="E42" s="70">
        <v>42</v>
      </c>
      <c r="F42" s="8">
        <f t="shared" si="0"/>
        <v>118</v>
      </c>
      <c r="G42" s="33"/>
      <c r="H42" s="7" t="s">
        <v>116</v>
      </c>
      <c r="I42" s="20">
        <v>76800</v>
      </c>
      <c r="J42" s="20">
        <f>+'RH MENSUAL 2023'!J44</f>
        <v>74770</v>
      </c>
      <c r="K42" s="70"/>
      <c r="L42" s="8">
        <f t="shared" si="1"/>
        <v>2030</v>
      </c>
      <c r="M42" s="91">
        <f t="shared" si="7"/>
        <v>379410</v>
      </c>
      <c r="N42" s="2">
        <f t="shared" si="2"/>
        <v>379410</v>
      </c>
    </row>
    <row r="43" spans="1:14" ht="24.95" customHeight="1" x14ac:dyDescent="0.2">
      <c r="A43" s="6" t="s">
        <v>127</v>
      </c>
      <c r="B43" s="7" t="s">
        <v>138</v>
      </c>
      <c r="C43" s="20">
        <f>+'RH MENSUAL 2023'!G52</f>
        <v>156596</v>
      </c>
      <c r="D43" s="20">
        <f>+F48</f>
        <v>156596</v>
      </c>
      <c r="E43" s="70"/>
      <c r="F43" s="8">
        <f t="shared" si="0"/>
        <v>0</v>
      </c>
      <c r="G43" s="33"/>
      <c r="H43" s="7" t="s">
        <v>114</v>
      </c>
      <c r="I43" s="20">
        <v>48800</v>
      </c>
      <c r="J43" s="20">
        <v>48680</v>
      </c>
      <c r="K43" s="70"/>
      <c r="L43" s="8">
        <f t="shared" si="1"/>
        <v>120</v>
      </c>
      <c r="M43" s="91">
        <f t="shared" si="7"/>
        <v>205276</v>
      </c>
      <c r="N43" s="2">
        <f t="shared" si="2"/>
        <v>205276</v>
      </c>
    </row>
    <row r="44" spans="1:14" ht="39.950000000000003" customHeight="1" x14ac:dyDescent="0.2">
      <c r="A44" s="21" t="s">
        <v>33</v>
      </c>
      <c r="B44" s="21" t="s">
        <v>42</v>
      </c>
      <c r="C44" s="9">
        <f>SUM(C6:C43)</f>
        <v>1056756</v>
      </c>
      <c r="D44" s="9">
        <f t="shared" ref="D44:F44" si="8">SUM(D6:D43)</f>
        <v>1019422</v>
      </c>
      <c r="E44" s="9">
        <f t="shared" si="8"/>
        <v>191</v>
      </c>
      <c r="F44" s="9">
        <f t="shared" si="8"/>
        <v>37143</v>
      </c>
      <c r="G44" s="74"/>
      <c r="H44" s="75" t="s">
        <v>117</v>
      </c>
      <c r="I44" s="76">
        <f>SUM(I6:I43)</f>
        <v>360400</v>
      </c>
      <c r="J44" s="76">
        <f t="shared" ref="J44:L44" si="9">SUM(J6:J43)</f>
        <v>351649</v>
      </c>
      <c r="K44" s="76">
        <f t="shared" si="9"/>
        <v>44</v>
      </c>
      <c r="L44" s="76">
        <f t="shared" si="9"/>
        <v>8707</v>
      </c>
      <c r="M44" s="91">
        <f>SUM(M6:M43)</f>
        <v>1371071</v>
      </c>
      <c r="N44" s="2">
        <f t="shared" si="2"/>
        <v>1371071</v>
      </c>
    </row>
    <row r="45" spans="1:14" ht="20.100000000000001" customHeight="1" x14ac:dyDescent="0.25">
      <c r="A45" s="10"/>
      <c r="B45" s="10"/>
      <c r="C45" s="84"/>
      <c r="D45" s="84"/>
      <c r="E45" s="84"/>
      <c r="F45" s="84"/>
      <c r="G45" s="10"/>
      <c r="H45" s="10"/>
      <c r="I45" s="84"/>
      <c r="J45" s="84"/>
      <c r="K45" s="84"/>
      <c r="L45" s="84"/>
      <c r="M45" s="153">
        <f>M44-'RH MENSUAL 2023'!M46</f>
        <v>0</v>
      </c>
    </row>
    <row r="46" spans="1:14" ht="20.100000000000001" customHeight="1" x14ac:dyDescent="0.25">
      <c r="A46" s="46" t="s">
        <v>124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84"/>
      <c r="M46" s="148"/>
    </row>
    <row r="47" spans="1:14" ht="9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83"/>
    </row>
    <row r="48" spans="1:14" ht="24.95" customHeight="1" x14ac:dyDescent="0.2">
      <c r="A48" s="85" t="s">
        <v>30</v>
      </c>
      <c r="B48" s="86" t="s">
        <v>113</v>
      </c>
      <c r="C48" s="86">
        <f>+'RH MENSUAL 2023'!G49</f>
        <v>201411</v>
      </c>
      <c r="D48" s="86">
        <f>+'RH MENSUAL 2023'!G50+'RH MENSUAL 2023'!G51</f>
        <v>44815</v>
      </c>
      <c r="E48" s="86"/>
      <c r="F48" s="86">
        <f>+C48-D48</f>
        <v>156596</v>
      </c>
      <c r="G48" s="77"/>
      <c r="H48" s="86" t="s">
        <v>114</v>
      </c>
      <c r="I48" s="86">
        <v>48680</v>
      </c>
      <c r="J48" s="86"/>
      <c r="K48" s="86"/>
      <c r="L48" s="86">
        <f>+I48-J48</f>
        <v>48680</v>
      </c>
      <c r="M48" s="82"/>
    </row>
    <row r="49" spans="1:13" ht="24.95" customHeight="1" x14ac:dyDescent="0.2">
      <c r="A49" s="87" t="s">
        <v>39</v>
      </c>
      <c r="B49" s="88" t="s">
        <v>120</v>
      </c>
      <c r="C49" s="88"/>
      <c r="D49" s="88">
        <f>+'RH MENSUAL 2023'!G50</f>
        <v>20815</v>
      </c>
      <c r="E49" s="88"/>
      <c r="F49" s="88"/>
      <c r="G49" s="77"/>
      <c r="H49" s="88" t="s">
        <v>44</v>
      </c>
      <c r="I49" s="88"/>
      <c r="J49" s="88"/>
      <c r="K49" s="88"/>
      <c r="L49" s="88"/>
      <c r="M49" s="82"/>
    </row>
    <row r="50" spans="1:13" ht="24.95" customHeight="1" x14ac:dyDescent="0.2">
      <c r="A50" s="89" t="s">
        <v>40</v>
      </c>
      <c r="B50" s="90" t="s">
        <v>121</v>
      </c>
      <c r="C50" s="90"/>
      <c r="D50" s="90">
        <f>+'RH MENSUAL 2023'!G51</f>
        <v>24000</v>
      </c>
      <c r="E50" s="90"/>
      <c r="F50" s="90"/>
      <c r="G50" s="77"/>
      <c r="H50" s="90" t="s">
        <v>48</v>
      </c>
      <c r="I50" s="90"/>
      <c r="J50" s="90"/>
      <c r="K50" s="90"/>
      <c r="L50" s="90"/>
      <c r="M50" s="82"/>
    </row>
    <row r="51" spans="1:13" ht="24.95" customHeight="1" x14ac:dyDescent="0.2">
      <c r="A51" s="10"/>
      <c r="B51" s="32"/>
      <c r="C51" s="32"/>
      <c r="D51" s="32"/>
      <c r="E51" s="32"/>
      <c r="F51" s="32"/>
      <c r="G51" s="32">
        <f t="shared" ref="G51" si="10">SUM(G48:G50)</f>
        <v>0</v>
      </c>
      <c r="H51" s="32"/>
      <c r="I51" s="32"/>
      <c r="J51" s="32"/>
      <c r="K51" s="32"/>
      <c r="L51" s="32"/>
      <c r="M51" s="82"/>
    </row>
    <row r="52" spans="1:13" ht="35.450000000000003" customHeight="1" x14ac:dyDescent="0.2">
      <c r="A52" s="171" t="s">
        <v>41</v>
      </c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54"/>
    </row>
    <row r="53" spans="1:13" ht="20.100000000000001" customHeight="1" x14ac:dyDescent="0.2">
      <c r="D53" s="2"/>
    </row>
    <row r="54" spans="1:13" x14ac:dyDescent="0.2">
      <c r="C54" s="2"/>
      <c r="D54" s="2"/>
    </row>
    <row r="55" spans="1:13" x14ac:dyDescent="0.2">
      <c r="C55" s="2"/>
    </row>
  </sheetData>
  <mergeCells count="10">
    <mergeCell ref="A32:A33"/>
    <mergeCell ref="M32:M33"/>
    <mergeCell ref="A52:L52"/>
    <mergeCell ref="A2:M2"/>
    <mergeCell ref="B4:F4"/>
    <mergeCell ref="H4:L4"/>
    <mergeCell ref="A7:A10"/>
    <mergeCell ref="M7:M10"/>
    <mergeCell ref="A27:A30"/>
    <mergeCell ref="M27:M30"/>
  </mergeCells>
  <printOptions horizontalCentered="1"/>
  <pageMargins left="0.11811023622047245" right="0.11811023622047245" top="0.55118110236220474" bottom="0.15748031496062992" header="0.31496062992125984" footer="0.31496062992125984"/>
  <pageSetup paperSize="9" scale="4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41CC7-5D38-4581-B922-B65442D112B9}">
  <sheetPr>
    <pageSetUpPr fitToPage="1"/>
  </sheetPr>
  <dimension ref="A1:P53"/>
  <sheetViews>
    <sheetView workbookViewId="0">
      <selection activeCell="M53" sqref="M53:N53"/>
    </sheetView>
  </sheetViews>
  <sheetFormatPr baseColWidth="10" defaultColWidth="9" defaultRowHeight="12.75" x14ac:dyDescent="0.2"/>
  <cols>
    <col min="1" max="1" width="34.42578125" style="1" customWidth="1"/>
    <col min="2" max="2" width="27.140625" style="1" hidden="1" customWidth="1"/>
    <col min="3" max="3" width="26.85546875" style="1" hidden="1" customWidth="1"/>
    <col min="4" max="4" width="12.5703125" style="3" hidden="1" customWidth="1"/>
    <col min="5" max="5" width="2" style="1" customWidth="1"/>
    <col min="6" max="6" width="20.42578125" style="1" bestFit="1" customWidth="1"/>
    <col min="7" max="7" width="12.7109375" style="1" customWidth="1"/>
    <col min="8" max="8" width="23.85546875" style="1" bestFit="1" customWidth="1"/>
    <col min="9" max="9" width="12.7109375" style="1" customWidth="1"/>
    <col min="10" max="10" width="19.42578125" style="3" customWidth="1"/>
    <col min="11" max="11" width="1.7109375" style="1" customWidth="1"/>
    <col min="12" max="14" width="12.7109375" style="92" customWidth="1"/>
    <col min="15" max="16384" width="9" style="1"/>
  </cols>
  <sheetData>
    <row r="1" spans="1:16" ht="25.15" customHeight="1" x14ac:dyDescent="0.2"/>
    <row r="2" spans="1:16" ht="39.950000000000003" customHeight="1" x14ac:dyDescent="0.2">
      <c r="A2" s="165" t="s">
        <v>139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</row>
    <row r="3" spans="1:16" ht="30.2" customHeight="1" x14ac:dyDescent="0.25">
      <c r="A3" s="10"/>
      <c r="B3" s="11" t="s">
        <v>34</v>
      </c>
      <c r="C3" s="11" t="s">
        <v>36</v>
      </c>
      <c r="D3" s="157" t="s">
        <v>126</v>
      </c>
      <c r="E3" s="10"/>
      <c r="F3" s="10"/>
      <c r="G3" s="10"/>
      <c r="H3" s="10"/>
      <c r="I3" s="10"/>
      <c r="J3" s="10"/>
    </row>
    <row r="4" spans="1:16" ht="30.2" customHeight="1" thickBot="1" x14ac:dyDescent="0.3">
      <c r="A4" s="10"/>
      <c r="B4" s="11"/>
      <c r="C4" s="11"/>
      <c r="D4" s="194"/>
      <c r="E4" s="10"/>
      <c r="F4" s="10"/>
      <c r="G4" s="10"/>
      <c r="H4" s="10"/>
      <c r="I4" s="10"/>
      <c r="J4" s="10"/>
      <c r="L4" s="191" t="s">
        <v>140</v>
      </c>
      <c r="M4" s="191"/>
      <c r="N4" s="191"/>
    </row>
    <row r="5" spans="1:16" ht="30.75" customHeight="1" x14ac:dyDescent="0.2">
      <c r="A5" s="36" t="s">
        <v>0</v>
      </c>
      <c r="B5" s="37" t="s">
        <v>1</v>
      </c>
      <c r="C5" s="38" t="s">
        <v>1</v>
      </c>
      <c r="D5" s="194"/>
      <c r="E5" s="10"/>
      <c r="F5" s="12" t="s">
        <v>42</v>
      </c>
      <c r="G5" s="45"/>
      <c r="H5" s="12" t="s">
        <v>117</v>
      </c>
      <c r="I5" s="45"/>
      <c r="J5" s="62" t="s">
        <v>119</v>
      </c>
      <c r="L5" s="95" t="s">
        <v>142</v>
      </c>
      <c r="M5" s="95" t="s">
        <v>141</v>
      </c>
      <c r="N5" s="95" t="s">
        <v>37</v>
      </c>
    </row>
    <row r="6" spans="1:16" ht="24.95" customHeight="1" x14ac:dyDescent="0.2">
      <c r="A6" s="6" t="s">
        <v>2</v>
      </c>
      <c r="B6" s="7">
        <v>98128</v>
      </c>
      <c r="C6" s="8">
        <f>28081</f>
        <v>28081</v>
      </c>
      <c r="D6" s="39">
        <f>B6+C6</f>
        <v>126209</v>
      </c>
      <c r="E6" s="40"/>
      <c r="F6" s="17" t="s">
        <v>43</v>
      </c>
      <c r="G6" s="33">
        <f>+'RH MENSUAL 2023'!G8+'RH MENSUAL 2023'!G45/2</f>
        <v>172583</v>
      </c>
      <c r="H6" s="19" t="s">
        <v>44</v>
      </c>
      <c r="I6" s="18">
        <f>+'RH MENSUAL 2023'!J8+'RH MENSUAL 2023'!J45/2</f>
        <v>66481</v>
      </c>
      <c r="J6" s="60">
        <f>+G6+I6</f>
        <v>239064</v>
      </c>
      <c r="L6" s="93">
        <f>+I6/J6</f>
        <v>0.278088712645986</v>
      </c>
      <c r="M6" s="93">
        <f>+I6/$I$44</f>
        <v>0.18905499517985264</v>
      </c>
      <c r="N6" s="93">
        <f>+I6/$J$44</f>
        <v>4.8488371499360722E-2</v>
      </c>
      <c r="O6" s="2"/>
    </row>
    <row r="7" spans="1:16" ht="24.95" customHeight="1" x14ac:dyDescent="0.2">
      <c r="A7" s="159" t="s">
        <v>4</v>
      </c>
      <c r="B7" s="160">
        <f>157386+4976+3530</f>
        <v>165892</v>
      </c>
      <c r="C7" s="161">
        <f>48335+2200</f>
        <v>50535</v>
      </c>
      <c r="D7" s="156">
        <f>B7+C7</f>
        <v>216427</v>
      </c>
      <c r="E7" s="10"/>
      <c r="F7" s="17" t="s">
        <v>47</v>
      </c>
      <c r="G7" s="33">
        <f>+'RH MENSUAL 2023'!G9+'RH MENSUAL 2023'!G45/2</f>
        <v>221391</v>
      </c>
      <c r="H7" s="19" t="s">
        <v>48</v>
      </c>
      <c r="I7" s="18">
        <f>+'RH MENSUAL 2023'!J9+'RH MENSUAL 2023'!J45/2</f>
        <v>94740</v>
      </c>
      <c r="J7" s="193">
        <f>+I7+I8+I10+G7+G8+G10+G9+I9</f>
        <v>333330</v>
      </c>
      <c r="L7" s="192">
        <f>+(I7+I8+I9+I10)/J7</f>
        <v>0.29880598805988062</v>
      </c>
      <c r="M7" s="192">
        <f>+(+I7+I8+I9+I10)/$I$44</f>
        <v>0.28323982152657906</v>
      </c>
      <c r="N7" s="192">
        <f>+(+I7+I8+I9+I10)/$J$44</f>
        <v>7.2644669750873581E-2</v>
      </c>
    </row>
    <row r="8" spans="1:16" ht="24.95" customHeight="1" x14ac:dyDescent="0.2">
      <c r="A8" s="159"/>
      <c r="B8" s="160"/>
      <c r="C8" s="161"/>
      <c r="D8" s="156"/>
      <c r="E8" s="10"/>
      <c r="F8" s="17" t="s">
        <v>49</v>
      </c>
      <c r="G8" s="33">
        <f>+'RH MENSUAL 2023'!G10</f>
        <v>5094</v>
      </c>
      <c r="H8" s="19" t="s">
        <v>50</v>
      </c>
      <c r="I8" s="18">
        <f>+'RH MENSUAL 2023'!J10</f>
        <v>1399</v>
      </c>
      <c r="J8" s="193"/>
      <c r="L8" s="192"/>
      <c r="M8" s="192"/>
      <c r="N8" s="192"/>
    </row>
    <row r="9" spans="1:16" ht="24.95" customHeight="1" x14ac:dyDescent="0.2">
      <c r="A9" s="159"/>
      <c r="B9" s="160"/>
      <c r="C9" s="161"/>
      <c r="D9" s="156"/>
      <c r="E9" s="10"/>
      <c r="F9" s="17" t="s">
        <v>147</v>
      </c>
      <c r="G9" s="33">
        <f>+'RH MENSUAL 2023'!G11</f>
        <v>3068</v>
      </c>
      <c r="H9" s="19" t="s">
        <v>146</v>
      </c>
      <c r="I9" s="18">
        <f>+'RH MENSUAL 2023'!J11</f>
        <v>462</v>
      </c>
      <c r="J9" s="193"/>
      <c r="L9" s="192"/>
      <c r="M9" s="192"/>
      <c r="N9" s="192"/>
      <c r="P9" s="2"/>
    </row>
    <row r="10" spans="1:16" ht="24.95" customHeight="1" x14ac:dyDescent="0.2">
      <c r="A10" s="159"/>
      <c r="B10" s="160"/>
      <c r="C10" s="161"/>
      <c r="D10" s="156"/>
      <c r="E10" s="10"/>
      <c r="F10" s="17" t="s">
        <v>75</v>
      </c>
      <c r="G10" s="33">
        <f>+'RH MENSUAL 2023'!G12</f>
        <v>4176</v>
      </c>
      <c r="H10" s="19" t="s">
        <v>76</v>
      </c>
      <c r="I10" s="18">
        <f>+'RH MENSUAL 2023'!J12</f>
        <v>3000</v>
      </c>
      <c r="J10" s="193"/>
      <c r="L10" s="192"/>
      <c r="M10" s="192"/>
      <c r="N10" s="192"/>
    </row>
    <row r="11" spans="1:16" ht="24.95" customHeight="1" x14ac:dyDescent="0.2">
      <c r="A11" s="6" t="s">
        <v>5</v>
      </c>
      <c r="B11" s="7">
        <v>4995</v>
      </c>
      <c r="C11" s="8">
        <v>727</v>
      </c>
      <c r="D11" s="9">
        <f t="shared" ref="D11:D42" si="0">B11+C11</f>
        <v>5722</v>
      </c>
      <c r="E11" s="10"/>
      <c r="F11" s="17" t="s">
        <v>51</v>
      </c>
      <c r="G11" s="33">
        <f>+'RH MENSUAL 2023'!G13</f>
        <v>4395</v>
      </c>
      <c r="H11" s="19" t="s">
        <v>52</v>
      </c>
      <c r="I11" s="18">
        <f>+'RH MENSUAL 2023'!J13</f>
        <v>1603</v>
      </c>
      <c r="J11" s="60">
        <f>+G11+I11</f>
        <v>5998</v>
      </c>
      <c r="L11" s="93">
        <f t="shared" ref="L11:L42" si="1">+I11/J11</f>
        <v>0.26725575191730577</v>
      </c>
      <c r="M11" s="93">
        <f t="shared" ref="M11:M26" si="2">+I11/$I$44</f>
        <v>4.5585228452235038E-3</v>
      </c>
      <c r="N11" s="93">
        <f t="shared" ref="N11:N26" si="3">+I11/$J$44</f>
        <v>1.1691590005185727E-3</v>
      </c>
    </row>
    <row r="12" spans="1:16" ht="24.95" customHeight="1" x14ac:dyDescent="0.2">
      <c r="A12" s="6" t="s">
        <v>6</v>
      </c>
      <c r="B12" s="7">
        <v>3393</v>
      </c>
      <c r="C12" s="8">
        <v>1310</v>
      </c>
      <c r="D12" s="9">
        <f t="shared" si="0"/>
        <v>4703</v>
      </c>
      <c r="E12" s="10"/>
      <c r="F12" s="17" t="s">
        <v>55</v>
      </c>
      <c r="G12" s="33">
        <f>+'RH MENSUAL 2023'!G14</f>
        <v>2930</v>
      </c>
      <c r="H12" s="19" t="s">
        <v>56</v>
      </c>
      <c r="I12" s="18">
        <f>+'RH MENSUAL 2023'!J14</f>
        <v>1773</v>
      </c>
      <c r="J12" s="60">
        <f t="shared" ref="J12:J26" si="4">+G12+I12</f>
        <v>4703</v>
      </c>
      <c r="L12" s="93">
        <f t="shared" si="1"/>
        <v>0.37699340846268337</v>
      </c>
      <c r="M12" s="93">
        <f t="shared" si="2"/>
        <v>5.0419594538872571E-3</v>
      </c>
      <c r="N12" s="93">
        <f t="shared" si="3"/>
        <v>1.2931496618337052E-3</v>
      </c>
    </row>
    <row r="13" spans="1:16" ht="24.95" customHeight="1" x14ac:dyDescent="0.2">
      <c r="A13" s="6" t="s">
        <v>7</v>
      </c>
      <c r="B13" s="7">
        <v>4195</v>
      </c>
      <c r="C13" s="8">
        <v>201</v>
      </c>
      <c r="D13" s="9">
        <f t="shared" si="0"/>
        <v>4396</v>
      </c>
      <c r="E13" s="10"/>
      <c r="F13" s="17" t="s">
        <v>57</v>
      </c>
      <c r="G13" s="33">
        <f>+'RH MENSUAL 2023'!G15</f>
        <v>3395</v>
      </c>
      <c r="H13" s="19" t="s">
        <v>58</v>
      </c>
      <c r="I13" s="18">
        <f>+'RH MENSUAL 2023'!J15</f>
        <v>1001</v>
      </c>
      <c r="J13" s="60">
        <f t="shared" si="4"/>
        <v>4396</v>
      </c>
      <c r="L13" s="93">
        <f t="shared" si="1"/>
        <v>0.22770700636942676</v>
      </c>
      <c r="M13" s="93">
        <f t="shared" si="2"/>
        <v>2.8465885016024503E-3</v>
      </c>
      <c r="N13" s="93">
        <f t="shared" si="3"/>
        <v>7.3008618809675065E-4</v>
      </c>
    </row>
    <row r="14" spans="1:16" ht="24.95" customHeight="1" x14ac:dyDescent="0.2">
      <c r="A14" s="6" t="s">
        <v>8</v>
      </c>
      <c r="B14" s="7">
        <v>2572</v>
      </c>
      <c r="C14" s="8">
        <v>439</v>
      </c>
      <c r="D14" s="9">
        <f t="shared" si="0"/>
        <v>3011</v>
      </c>
      <c r="E14" s="10"/>
      <c r="F14" s="17" t="s">
        <v>59</v>
      </c>
      <c r="G14" s="33">
        <f>+'RH MENSUAL 2023'!G16</f>
        <v>2200</v>
      </c>
      <c r="H14" s="19" t="s">
        <v>60</v>
      </c>
      <c r="I14" s="18">
        <f>+'RH MENSUAL 2023'!J16</f>
        <v>811</v>
      </c>
      <c r="J14" s="60">
        <f t="shared" si="4"/>
        <v>3011</v>
      </c>
      <c r="L14" s="93">
        <f t="shared" si="1"/>
        <v>0.26934573231484554</v>
      </c>
      <c r="M14" s="93">
        <f t="shared" si="2"/>
        <v>2.3062769978017851E-3</v>
      </c>
      <c r="N14" s="93">
        <f t="shared" si="3"/>
        <v>5.9150839015630844E-4</v>
      </c>
    </row>
    <row r="15" spans="1:16" ht="24.95" customHeight="1" x14ac:dyDescent="0.2">
      <c r="A15" s="6" t="s">
        <v>9</v>
      </c>
      <c r="B15" s="7">
        <v>2998</v>
      </c>
      <c r="C15" s="8">
        <v>200</v>
      </c>
      <c r="D15" s="9">
        <f t="shared" si="0"/>
        <v>3198</v>
      </c>
      <c r="E15" s="10"/>
      <c r="F15" s="17" t="s">
        <v>61</v>
      </c>
      <c r="G15" s="33">
        <f>+'RH MENSUAL 2023'!G17</f>
        <v>2398</v>
      </c>
      <c r="H15" s="19" t="s">
        <v>62</v>
      </c>
      <c r="I15" s="18">
        <f>+'RH MENSUAL 2023'!J17</f>
        <v>800</v>
      </c>
      <c r="J15" s="60">
        <f t="shared" si="4"/>
        <v>3198</v>
      </c>
      <c r="L15" s="93">
        <f t="shared" si="1"/>
        <v>0.25015634771732331</v>
      </c>
      <c r="M15" s="93">
        <f t="shared" si="2"/>
        <v>2.2749958054764838E-3</v>
      </c>
      <c r="N15" s="93">
        <f t="shared" si="3"/>
        <v>5.8348546501238809E-4</v>
      </c>
    </row>
    <row r="16" spans="1:16" ht="24.95" customHeight="1" x14ac:dyDescent="0.2">
      <c r="A16" s="6" t="s">
        <v>10</v>
      </c>
      <c r="B16" s="7">
        <v>8972</v>
      </c>
      <c r="C16" s="8">
        <v>2165</v>
      </c>
      <c r="D16" s="9">
        <f t="shared" si="0"/>
        <v>11137</v>
      </c>
      <c r="E16" s="10"/>
      <c r="F16" s="17" t="s">
        <v>63</v>
      </c>
      <c r="G16" s="33">
        <f>+'RH MENSUAL 2023'!G18</f>
        <v>7508</v>
      </c>
      <c r="H16" s="19" t="s">
        <v>64</v>
      </c>
      <c r="I16" s="18">
        <f>+'RH MENSUAL 2023'!J18</f>
        <v>3768</v>
      </c>
      <c r="J16" s="60">
        <f t="shared" si="4"/>
        <v>11276</v>
      </c>
      <c r="L16" s="93">
        <f t="shared" si="1"/>
        <v>0.33416105001773677</v>
      </c>
      <c r="M16" s="93">
        <f t="shared" si="2"/>
        <v>1.0715230243794237E-2</v>
      </c>
      <c r="N16" s="93">
        <f t="shared" si="3"/>
        <v>2.748216540208348E-3</v>
      </c>
    </row>
    <row r="17" spans="1:14" ht="24.95" customHeight="1" x14ac:dyDescent="0.2">
      <c r="A17" s="6" t="s">
        <v>11</v>
      </c>
      <c r="B17" s="7">
        <v>4145</v>
      </c>
      <c r="C17" s="8">
        <v>138</v>
      </c>
      <c r="D17" s="9">
        <f t="shared" si="0"/>
        <v>4283</v>
      </c>
      <c r="E17" s="10"/>
      <c r="F17" s="17" t="s">
        <v>65</v>
      </c>
      <c r="G17" s="33">
        <f>+'RH MENSUAL 2023'!G19</f>
        <v>3483</v>
      </c>
      <c r="H17" s="19" t="s">
        <v>66</v>
      </c>
      <c r="I17" s="18">
        <f>+'RH MENSUAL 2023'!J19</f>
        <v>800</v>
      </c>
      <c r="J17" s="60">
        <f t="shared" si="4"/>
        <v>4283</v>
      </c>
      <c r="L17" s="93">
        <f t="shared" si="1"/>
        <v>0.18678496381041326</v>
      </c>
      <c r="M17" s="93">
        <f t="shared" si="2"/>
        <v>2.2749958054764838E-3</v>
      </c>
      <c r="N17" s="93">
        <f t="shared" si="3"/>
        <v>5.8348546501238809E-4</v>
      </c>
    </row>
    <row r="18" spans="1:14" ht="24.95" customHeight="1" x14ac:dyDescent="0.2">
      <c r="A18" s="6" t="s">
        <v>12</v>
      </c>
      <c r="B18" s="7">
        <v>4180</v>
      </c>
      <c r="C18" s="8">
        <v>400</v>
      </c>
      <c r="D18" s="9">
        <f t="shared" si="0"/>
        <v>4580</v>
      </c>
      <c r="E18" s="10"/>
      <c r="F18" s="17" t="s">
        <v>67</v>
      </c>
      <c r="G18" s="33">
        <f>+'RH MENSUAL 2023'!G20</f>
        <v>3386</v>
      </c>
      <c r="H18" s="19" t="s">
        <v>68</v>
      </c>
      <c r="I18" s="18">
        <f>+'RH MENSUAL 2023'!J20</f>
        <v>1256</v>
      </c>
      <c r="J18" s="60">
        <f t="shared" si="4"/>
        <v>4642</v>
      </c>
      <c r="L18" s="93">
        <f t="shared" si="1"/>
        <v>0.27057302886686774</v>
      </c>
      <c r="M18" s="93">
        <f t="shared" si="2"/>
        <v>3.5717434145980794E-3</v>
      </c>
      <c r="N18" s="93">
        <f t="shared" si="3"/>
        <v>9.1607218006944935E-4</v>
      </c>
    </row>
    <row r="19" spans="1:14" ht="24.95" customHeight="1" x14ac:dyDescent="0.2">
      <c r="A19" s="6" t="s">
        <v>13</v>
      </c>
      <c r="B19" s="7">
        <v>5787</v>
      </c>
      <c r="C19" s="8">
        <v>968</v>
      </c>
      <c r="D19" s="9">
        <f t="shared" si="0"/>
        <v>6755</v>
      </c>
      <c r="E19" s="10"/>
      <c r="F19" s="17" t="s">
        <v>69</v>
      </c>
      <c r="G19" s="33">
        <f>+'RH MENSUAL 2023'!G21</f>
        <v>4791</v>
      </c>
      <c r="H19" s="19" t="s">
        <v>70</v>
      </c>
      <c r="I19" s="18">
        <f>+'RH MENSUAL 2023'!J21</f>
        <v>2042</v>
      </c>
      <c r="J19" s="60">
        <f t="shared" si="4"/>
        <v>6833</v>
      </c>
      <c r="L19" s="93">
        <f t="shared" si="1"/>
        <v>0.29884384604127029</v>
      </c>
      <c r="M19" s="93">
        <f t="shared" si="2"/>
        <v>5.8069267934787241E-3</v>
      </c>
      <c r="N19" s="93">
        <f t="shared" si="3"/>
        <v>1.4893466494441208E-3</v>
      </c>
    </row>
    <row r="20" spans="1:14" ht="24.95" customHeight="1" x14ac:dyDescent="0.2">
      <c r="A20" s="6" t="s">
        <v>14</v>
      </c>
      <c r="B20" s="7">
        <v>17139</v>
      </c>
      <c r="C20" s="8">
        <v>4797</v>
      </c>
      <c r="D20" s="9">
        <f t="shared" si="0"/>
        <v>21936</v>
      </c>
      <c r="E20" s="10"/>
      <c r="F20" s="17" t="s">
        <v>71</v>
      </c>
      <c r="G20" s="33">
        <f>+'RH MENSUAL 2023'!G22</f>
        <v>14342</v>
      </c>
      <c r="H20" s="19" t="s">
        <v>72</v>
      </c>
      <c r="I20" s="18">
        <f>+'RH MENSUAL 2023'!J22</f>
        <v>8394</v>
      </c>
      <c r="J20" s="60">
        <f t="shared" si="4"/>
        <v>22736</v>
      </c>
      <c r="L20" s="93">
        <f t="shared" si="1"/>
        <v>0.3691942294159043</v>
      </c>
      <c r="M20" s="93">
        <f t="shared" si="2"/>
        <v>2.3870393488962003E-2</v>
      </c>
      <c r="N20" s="93">
        <f t="shared" si="3"/>
        <v>6.1222212416424827E-3</v>
      </c>
    </row>
    <row r="21" spans="1:14" ht="24.95" customHeight="1" x14ac:dyDescent="0.2">
      <c r="A21" s="6" t="s">
        <v>15</v>
      </c>
      <c r="B21" s="7">
        <v>22192</v>
      </c>
      <c r="C21" s="8">
        <v>4406</v>
      </c>
      <c r="D21" s="9">
        <f t="shared" si="0"/>
        <v>26598</v>
      </c>
      <c r="E21" s="10"/>
      <c r="F21" s="17" t="s">
        <v>73</v>
      </c>
      <c r="G21" s="33">
        <f>+'RH MENSUAL 2023'!G23</f>
        <v>18180</v>
      </c>
      <c r="H21" s="19" t="s">
        <v>74</v>
      </c>
      <c r="I21" s="18">
        <f>+'RH MENSUAL 2023'!J23</f>
        <v>8518</v>
      </c>
      <c r="J21" s="60">
        <f t="shared" si="4"/>
        <v>26698</v>
      </c>
      <c r="L21" s="93">
        <f t="shared" si="1"/>
        <v>0.31905011611356654</v>
      </c>
      <c r="M21" s="93">
        <f t="shared" si="2"/>
        <v>2.4223017838810861E-2</v>
      </c>
      <c r="N21" s="93">
        <f t="shared" si="3"/>
        <v>6.2126614887194022E-3</v>
      </c>
    </row>
    <row r="22" spans="1:14" ht="24.95" customHeight="1" x14ac:dyDescent="0.2">
      <c r="A22" s="6" t="s">
        <v>16</v>
      </c>
      <c r="B22" s="7">
        <v>15399</v>
      </c>
      <c r="C22" s="8">
        <v>3400</v>
      </c>
      <c r="D22" s="9">
        <f t="shared" si="0"/>
        <v>18799</v>
      </c>
      <c r="E22" s="10"/>
      <c r="F22" s="17" t="s">
        <v>77</v>
      </c>
      <c r="G22" s="33">
        <f>+'RH MENSUAL 2023'!G24</f>
        <v>13399</v>
      </c>
      <c r="H22" s="19" t="s">
        <v>78</v>
      </c>
      <c r="I22" s="18">
        <f>+'RH MENSUAL 2023'!J24</f>
        <v>6200</v>
      </c>
      <c r="J22" s="60">
        <f t="shared" si="4"/>
        <v>19599</v>
      </c>
      <c r="L22" s="93">
        <f t="shared" si="1"/>
        <v>0.31634267054441551</v>
      </c>
      <c r="M22" s="93">
        <f t="shared" si="2"/>
        <v>1.7631217492442747E-2</v>
      </c>
      <c r="N22" s="93">
        <f t="shared" si="3"/>
        <v>4.5220123538460078E-3</v>
      </c>
    </row>
    <row r="23" spans="1:14" ht="24.95" customHeight="1" x14ac:dyDescent="0.2">
      <c r="A23" s="6" t="s">
        <v>17</v>
      </c>
      <c r="B23" s="7">
        <v>32788</v>
      </c>
      <c r="C23" s="8">
        <v>0</v>
      </c>
      <c r="D23" s="9">
        <f t="shared" si="0"/>
        <v>32788</v>
      </c>
      <c r="E23" s="10"/>
      <c r="F23" s="17" t="s">
        <v>79</v>
      </c>
      <c r="G23" s="33">
        <f>+'RH MENSUAL 2023'!G25</f>
        <v>25585</v>
      </c>
      <c r="H23" s="19" t="s">
        <v>80</v>
      </c>
      <c r="I23" s="18">
        <f>+'RH MENSUAL 2023'!J25</f>
        <v>7203</v>
      </c>
      <c r="J23" s="60">
        <f t="shared" si="4"/>
        <v>32788</v>
      </c>
      <c r="L23" s="93">
        <f t="shared" si="1"/>
        <v>0.21968403074295473</v>
      </c>
      <c r="M23" s="93">
        <f t="shared" si="2"/>
        <v>2.0483493483558889E-2</v>
      </c>
      <c r="N23" s="93">
        <f t="shared" si="3"/>
        <v>5.2535572556052894E-3</v>
      </c>
    </row>
    <row r="24" spans="1:14" ht="24.95" customHeight="1" x14ac:dyDescent="0.2">
      <c r="A24" s="6" t="s">
        <v>18</v>
      </c>
      <c r="B24" s="7">
        <v>200</v>
      </c>
      <c r="C24" s="8">
        <v>0</v>
      </c>
      <c r="D24" s="9">
        <f t="shared" si="0"/>
        <v>200</v>
      </c>
      <c r="E24" s="10"/>
      <c r="F24" s="17" t="s">
        <v>81</v>
      </c>
      <c r="G24" s="33">
        <f>+'RH MENSUAL 2023'!G26</f>
        <v>0</v>
      </c>
      <c r="H24" s="19" t="s">
        <v>82</v>
      </c>
      <c r="I24" s="18">
        <f>+'RH MENSUAL 2023'!J26</f>
        <v>200</v>
      </c>
      <c r="J24" s="60">
        <f t="shared" si="4"/>
        <v>200</v>
      </c>
      <c r="L24" s="93">
        <f t="shared" si="1"/>
        <v>1</v>
      </c>
      <c r="M24" s="93">
        <f t="shared" si="2"/>
        <v>5.6874895136912096E-4</v>
      </c>
      <c r="N24" s="93">
        <f t="shared" si="3"/>
        <v>1.4587136625309702E-4</v>
      </c>
    </row>
    <row r="25" spans="1:14" ht="24.95" customHeight="1" x14ac:dyDescent="0.2">
      <c r="A25" s="6" t="s">
        <v>19</v>
      </c>
      <c r="B25" s="7">
        <v>3121</v>
      </c>
      <c r="C25" s="8">
        <v>2199</v>
      </c>
      <c r="D25" s="9">
        <f t="shared" si="0"/>
        <v>5320</v>
      </c>
      <c r="E25" s="10"/>
      <c r="F25" s="17" t="s">
        <v>83</v>
      </c>
      <c r="G25" s="33">
        <f>+'RH MENSUAL 2023'!G27</f>
        <v>5120</v>
      </c>
      <c r="H25" s="19" t="s">
        <v>84</v>
      </c>
      <c r="I25" s="18">
        <f>+'RH MENSUAL 2023'!J27</f>
        <v>200</v>
      </c>
      <c r="J25" s="60">
        <f t="shared" si="4"/>
        <v>5320</v>
      </c>
      <c r="L25" s="93">
        <f t="shared" si="1"/>
        <v>3.7593984962406013E-2</v>
      </c>
      <c r="M25" s="93">
        <f t="shared" si="2"/>
        <v>5.6874895136912096E-4</v>
      </c>
      <c r="N25" s="93">
        <f t="shared" si="3"/>
        <v>1.4587136625309702E-4</v>
      </c>
    </row>
    <row r="26" spans="1:14" ht="24.95" customHeight="1" x14ac:dyDescent="0.2">
      <c r="A26" s="6" t="s">
        <v>20</v>
      </c>
      <c r="B26" s="7">
        <v>2600</v>
      </c>
      <c r="C26" s="8">
        <v>600</v>
      </c>
      <c r="D26" s="9">
        <f t="shared" si="0"/>
        <v>3200</v>
      </c>
      <c r="E26" s="10"/>
      <c r="F26" s="17" t="s">
        <v>85</v>
      </c>
      <c r="G26" s="33">
        <f>+'RH MENSUAL 2023'!G28</f>
        <v>2200</v>
      </c>
      <c r="H26" s="19" t="s">
        <v>86</v>
      </c>
      <c r="I26" s="18">
        <f>+'RH MENSUAL 2023'!J28</f>
        <v>1000</v>
      </c>
      <c r="J26" s="60">
        <f t="shared" si="4"/>
        <v>3200</v>
      </c>
      <c r="L26" s="93">
        <f t="shared" si="1"/>
        <v>0.3125</v>
      </c>
      <c r="M26" s="93">
        <f t="shared" si="2"/>
        <v>2.8437447568456045E-3</v>
      </c>
      <c r="N26" s="93">
        <f t="shared" si="3"/>
        <v>7.2935683126548517E-4</v>
      </c>
    </row>
    <row r="27" spans="1:14" ht="24.95" customHeight="1" x14ac:dyDescent="0.2">
      <c r="A27" s="159" t="s">
        <v>21</v>
      </c>
      <c r="B27" s="168">
        <f>44507+800+7399</f>
        <v>52706</v>
      </c>
      <c r="C27" s="169">
        <f>10399+800</f>
        <v>11199</v>
      </c>
      <c r="D27" s="156">
        <f t="shared" si="0"/>
        <v>63905</v>
      </c>
      <c r="E27" s="10"/>
      <c r="F27" s="17" t="s">
        <v>87</v>
      </c>
      <c r="G27" s="33">
        <f>+'RH MENSUAL 2023'!G29</f>
        <v>36535</v>
      </c>
      <c r="H27" s="19" t="s">
        <v>88</v>
      </c>
      <c r="I27" s="18">
        <f>+'RH MENSUAL 2023'!J29</f>
        <v>18379</v>
      </c>
      <c r="J27" s="193">
        <f>+G27+I27+G28+I28+G29+I29+G30+I30</f>
        <v>64305</v>
      </c>
      <c r="L27" s="192">
        <f>+(+I27+I28+I29+I30)/J27</f>
        <v>0.31988181323380765</v>
      </c>
      <c r="M27" s="192">
        <f>+(+I27+I28+I29+I30)/$I$44</f>
        <v>5.8495829648314089E-2</v>
      </c>
      <c r="N27" s="192">
        <f>+(+I27+I28+I29+I30)/$J$44</f>
        <v>1.500287001913103E-2</v>
      </c>
    </row>
    <row r="28" spans="1:14" ht="24.95" customHeight="1" x14ac:dyDescent="0.2">
      <c r="A28" s="159"/>
      <c r="B28" s="168"/>
      <c r="C28" s="169"/>
      <c r="D28" s="156"/>
      <c r="E28" s="10"/>
      <c r="F28" s="17" t="s">
        <v>53</v>
      </c>
      <c r="G28" s="33">
        <f>+'RH MENSUAL 2023'!G30</f>
        <v>800</v>
      </c>
      <c r="H28" s="19" t="s">
        <v>54</v>
      </c>
      <c r="I28" s="18">
        <f>+'RH MENSUAL 2023'!J30</f>
        <v>0</v>
      </c>
      <c r="J28" s="193"/>
      <c r="L28" s="192"/>
      <c r="M28" s="192"/>
      <c r="N28" s="192"/>
    </row>
    <row r="29" spans="1:14" ht="24.95" customHeight="1" x14ac:dyDescent="0.2">
      <c r="A29" s="159"/>
      <c r="B29" s="168"/>
      <c r="C29" s="169"/>
      <c r="D29" s="156"/>
      <c r="E29" s="10"/>
      <c r="F29" s="17" t="s">
        <v>99</v>
      </c>
      <c r="G29" s="33">
        <f>+'RH MENSUAL 2023'!G31</f>
        <v>6200</v>
      </c>
      <c r="H29" s="19" t="s">
        <v>100</v>
      </c>
      <c r="I29" s="18">
        <f>+'RH MENSUAL 2023'!J31</f>
        <v>1999</v>
      </c>
      <c r="J29" s="193"/>
      <c r="L29" s="192"/>
      <c r="M29" s="192"/>
      <c r="N29" s="192"/>
    </row>
    <row r="30" spans="1:14" ht="24.95" customHeight="1" x14ac:dyDescent="0.2">
      <c r="A30" s="159"/>
      <c r="B30" s="168"/>
      <c r="C30" s="169"/>
      <c r="D30" s="156"/>
      <c r="E30" s="10"/>
      <c r="F30" s="17" t="s">
        <v>89</v>
      </c>
      <c r="G30" s="33">
        <f>+'RH MENSUAL 2023'!G32</f>
        <v>200</v>
      </c>
      <c r="H30" s="19" t="s">
        <v>90</v>
      </c>
      <c r="I30" s="18">
        <f>+'RH MENSUAL 2023'!J32</f>
        <v>192</v>
      </c>
      <c r="J30" s="193"/>
      <c r="L30" s="192"/>
      <c r="M30" s="192"/>
      <c r="N30" s="192"/>
    </row>
    <row r="31" spans="1:14" ht="24.95" customHeight="1" x14ac:dyDescent="0.2">
      <c r="A31" s="6" t="s">
        <v>22</v>
      </c>
      <c r="B31" s="7">
        <v>0</v>
      </c>
      <c r="C31" s="8">
        <v>2392</v>
      </c>
      <c r="D31" s="9">
        <f t="shared" si="0"/>
        <v>2392</v>
      </c>
      <c r="E31" s="10"/>
      <c r="F31" s="17"/>
      <c r="G31" s="33">
        <f>+'RH MENSUAL 2023'!G33</f>
        <v>144</v>
      </c>
      <c r="H31" s="19" t="s">
        <v>96</v>
      </c>
      <c r="I31" s="18">
        <f>+'RH MENSUAL 2023'!J33</f>
        <v>2791</v>
      </c>
      <c r="J31" s="60">
        <f>+G31+I31</f>
        <v>2935</v>
      </c>
      <c r="L31" s="93">
        <f t="shared" si="1"/>
        <v>0.95093696763202729</v>
      </c>
      <c r="M31" s="93">
        <f>+I31/$I$44</f>
        <v>7.9368916163560822E-3</v>
      </c>
      <c r="N31" s="93">
        <f>+I31/$J$44</f>
        <v>2.035634916061969E-3</v>
      </c>
    </row>
    <row r="32" spans="1:14" ht="24.95" customHeight="1" x14ac:dyDescent="0.2">
      <c r="A32" s="159" t="s">
        <v>23</v>
      </c>
      <c r="B32" s="168">
        <v>6137</v>
      </c>
      <c r="C32" s="169">
        <v>2838</v>
      </c>
      <c r="D32" s="156">
        <f t="shared" si="0"/>
        <v>8975</v>
      </c>
      <c r="E32" s="10"/>
      <c r="F32" s="17" t="s">
        <v>92</v>
      </c>
      <c r="G32" s="33">
        <f>+'RH MENSUAL 2023'!G34</f>
        <v>4455</v>
      </c>
      <c r="H32" s="19" t="s">
        <v>93</v>
      </c>
      <c r="I32" s="18">
        <f>+'RH MENSUAL 2023'!J34</f>
        <v>3982</v>
      </c>
      <c r="J32" s="193">
        <f>+G32+I32+G33+I33</f>
        <v>9837</v>
      </c>
      <c r="L32" s="192">
        <f>+(I32+I33)/J32</f>
        <v>0.42512961268679478</v>
      </c>
      <c r="M32" s="192">
        <f>+(I32+I33)/$I$44</f>
        <v>1.1892540573128317E-2</v>
      </c>
      <c r="N32" s="192">
        <f>+I33/$J$44</f>
        <v>1.4587136625309702E-4</v>
      </c>
    </row>
    <row r="33" spans="1:14" ht="24.95" customHeight="1" x14ac:dyDescent="0.2">
      <c r="A33" s="159"/>
      <c r="B33" s="168"/>
      <c r="C33" s="169"/>
      <c r="D33" s="156"/>
      <c r="E33" s="10"/>
      <c r="F33" s="17" t="s">
        <v>94</v>
      </c>
      <c r="G33" s="33">
        <f>+'RH MENSUAL 2023'!G35</f>
        <v>1200</v>
      </c>
      <c r="H33" s="19" t="s">
        <v>95</v>
      </c>
      <c r="I33" s="18">
        <f>+'RH MENSUAL 2023'!J35</f>
        <v>200</v>
      </c>
      <c r="J33" s="193"/>
      <c r="L33" s="192"/>
      <c r="M33" s="192"/>
      <c r="N33" s="192"/>
    </row>
    <row r="34" spans="1:14" ht="24.95" customHeight="1" x14ac:dyDescent="0.2">
      <c r="A34" s="6" t="s">
        <v>32</v>
      </c>
      <c r="B34" s="7">
        <v>4400</v>
      </c>
      <c r="C34" s="8">
        <v>2067</v>
      </c>
      <c r="D34" s="9">
        <f t="shared" si="0"/>
        <v>6467</v>
      </c>
      <c r="E34" s="10"/>
      <c r="F34" s="17" t="s">
        <v>32</v>
      </c>
      <c r="G34" s="33">
        <f>+'RH MENSUAL 2023'!G36</f>
        <v>5526</v>
      </c>
      <c r="H34" s="19" t="s">
        <v>91</v>
      </c>
      <c r="I34" s="18">
        <f>+'RH MENSUAL 2023'!J36</f>
        <v>2391</v>
      </c>
      <c r="J34" s="60">
        <f>+G34+I34</f>
        <v>7917</v>
      </c>
      <c r="L34" s="93">
        <f t="shared" si="1"/>
        <v>0.3020083364910951</v>
      </c>
      <c r="M34" s="93">
        <f t="shared" ref="M34:M42" si="5">+I34/$I$44</f>
        <v>6.7993937136178401E-3</v>
      </c>
      <c r="N34" s="93">
        <f t="shared" ref="N34:N42" si="6">+I34/$J$44</f>
        <v>1.7438921835557751E-3</v>
      </c>
    </row>
    <row r="35" spans="1:14" ht="24.95" customHeight="1" x14ac:dyDescent="0.2">
      <c r="A35" s="6" t="s">
        <v>24</v>
      </c>
      <c r="B35" s="7">
        <v>5359</v>
      </c>
      <c r="C35" s="8">
        <v>1394</v>
      </c>
      <c r="D35" s="9">
        <f t="shared" si="0"/>
        <v>6753</v>
      </c>
      <c r="E35" s="10"/>
      <c r="F35" s="17" t="s">
        <v>97</v>
      </c>
      <c r="G35" s="33">
        <f>+'RH MENSUAL 2023'!G37</f>
        <v>5359</v>
      </c>
      <c r="H35" s="19" t="s">
        <v>98</v>
      </c>
      <c r="I35" s="18">
        <f>+'RH MENSUAL 2023'!J37</f>
        <v>1597</v>
      </c>
      <c r="J35" s="60">
        <f t="shared" ref="J35:J42" si="7">+G35+I35</f>
        <v>6956</v>
      </c>
      <c r="L35" s="93">
        <f>+I35/J35</f>
        <v>0.22958596894767108</v>
      </c>
      <c r="M35" s="93">
        <f t="shared" si="5"/>
        <v>4.5414603766824307E-3</v>
      </c>
      <c r="N35" s="93">
        <f t="shared" si="6"/>
        <v>1.1647828595309799E-3</v>
      </c>
    </row>
    <row r="36" spans="1:14" ht="24.95" customHeight="1" x14ac:dyDescent="0.2">
      <c r="A36" s="6" t="s">
        <v>38</v>
      </c>
      <c r="B36" s="7">
        <v>79323</v>
      </c>
      <c r="C36" s="8">
        <v>600</v>
      </c>
      <c r="D36" s="9">
        <f t="shared" si="0"/>
        <v>79923</v>
      </c>
      <c r="E36" s="10"/>
      <c r="F36" s="17" t="s">
        <v>107</v>
      </c>
      <c r="G36" s="33">
        <f>+'RH MENSUAL 2023'!G38</f>
        <v>64522</v>
      </c>
      <c r="H36" s="19" t="s">
        <v>108</v>
      </c>
      <c r="I36" s="18">
        <f>+'RH MENSUAL 2023'!J38</f>
        <v>15401</v>
      </c>
      <c r="J36" s="60">
        <f t="shared" si="7"/>
        <v>79923</v>
      </c>
      <c r="L36" s="93">
        <f t="shared" si="1"/>
        <v>0.19269797179785544</v>
      </c>
      <c r="M36" s="93">
        <f t="shared" si="5"/>
        <v>4.3796513000179157E-2</v>
      </c>
      <c r="N36" s="93">
        <f t="shared" si="6"/>
        <v>1.1232824558319737E-2</v>
      </c>
    </row>
    <row r="37" spans="1:14" ht="24.95" customHeight="1" x14ac:dyDescent="0.2">
      <c r="A37" s="6" t="s">
        <v>25</v>
      </c>
      <c r="B37" s="7">
        <v>2571</v>
      </c>
      <c r="C37" s="8">
        <v>0</v>
      </c>
      <c r="D37" s="9">
        <f t="shared" si="0"/>
        <v>2571</v>
      </c>
      <c r="E37" s="10"/>
      <c r="F37" s="17" t="s">
        <v>101</v>
      </c>
      <c r="G37" s="33">
        <f>+'RH MENSUAL 2023'!G39</f>
        <v>2191</v>
      </c>
      <c r="H37" s="19" t="s">
        <v>102</v>
      </c>
      <c r="I37" s="18">
        <f>+'RH MENSUAL 2023'!J39</f>
        <v>380</v>
      </c>
      <c r="J37" s="60">
        <f t="shared" si="7"/>
        <v>2571</v>
      </c>
      <c r="L37" s="93">
        <f t="shared" si="1"/>
        <v>0.14780241151302995</v>
      </c>
      <c r="M37" s="93">
        <f t="shared" si="5"/>
        <v>1.0806230076013297E-3</v>
      </c>
      <c r="N37" s="93">
        <f t="shared" si="6"/>
        <v>2.7715559588088436E-4</v>
      </c>
    </row>
    <row r="38" spans="1:14" ht="24.95" customHeight="1" x14ac:dyDescent="0.2">
      <c r="A38" s="6" t="s">
        <v>26</v>
      </c>
      <c r="B38" s="7">
        <v>16515</v>
      </c>
      <c r="C38" s="8">
        <v>0</v>
      </c>
      <c r="D38" s="9">
        <f t="shared" si="0"/>
        <v>16515</v>
      </c>
      <c r="E38" s="10"/>
      <c r="F38" s="17" t="s">
        <v>103</v>
      </c>
      <c r="G38" s="33">
        <f>+'RH MENSUAL 2023'!G40</f>
        <v>13796</v>
      </c>
      <c r="H38" s="19" t="s">
        <v>104</v>
      </c>
      <c r="I38" s="18">
        <f>+'RH MENSUAL 2023'!J40</f>
        <v>3119</v>
      </c>
      <c r="J38" s="60">
        <f t="shared" si="7"/>
        <v>16915</v>
      </c>
      <c r="L38" s="93">
        <f t="shared" si="1"/>
        <v>0.18439255099024535</v>
      </c>
      <c r="M38" s="93">
        <f t="shared" si="5"/>
        <v>8.869639896601441E-3</v>
      </c>
      <c r="N38" s="93">
        <f t="shared" si="6"/>
        <v>2.2748639567170483E-3</v>
      </c>
    </row>
    <row r="39" spans="1:14" ht="24.95" customHeight="1" x14ac:dyDescent="0.2">
      <c r="A39" s="6" t="s">
        <v>27</v>
      </c>
      <c r="B39" s="7">
        <v>1592</v>
      </c>
      <c r="C39" s="8">
        <v>0</v>
      </c>
      <c r="D39" s="9">
        <f t="shared" si="0"/>
        <v>1592</v>
      </c>
      <c r="E39" s="10"/>
      <c r="F39" s="17" t="s">
        <v>105</v>
      </c>
      <c r="G39" s="33">
        <f>+'RH MENSUAL 2023'!G41</f>
        <v>1592</v>
      </c>
      <c r="H39" s="19" t="s">
        <v>106</v>
      </c>
      <c r="I39" s="18">
        <f>+'RH MENSUAL 2023'!J41</f>
        <v>0</v>
      </c>
      <c r="J39" s="60">
        <f t="shared" si="7"/>
        <v>1592</v>
      </c>
      <c r="L39" s="93">
        <f t="shared" si="1"/>
        <v>0</v>
      </c>
      <c r="M39" s="93">
        <f t="shared" si="5"/>
        <v>0</v>
      </c>
      <c r="N39" s="93">
        <f t="shared" si="6"/>
        <v>0</v>
      </c>
    </row>
    <row r="40" spans="1:14" ht="24.95" customHeight="1" x14ac:dyDescent="0.2">
      <c r="A40" s="6" t="s">
        <v>28</v>
      </c>
      <c r="B40" s="7">
        <v>18645</v>
      </c>
      <c r="C40" s="8">
        <v>0</v>
      </c>
      <c r="D40" s="9">
        <f t="shared" si="0"/>
        <v>18645</v>
      </c>
      <c r="E40" s="10"/>
      <c r="F40" s="17" t="s">
        <v>109</v>
      </c>
      <c r="G40" s="33">
        <f>+'RH MENSUAL 2023'!G42</f>
        <v>15848</v>
      </c>
      <c r="H40" s="19" t="s">
        <v>110</v>
      </c>
      <c r="I40" s="18">
        <f>+'RH MENSUAL 2023'!J42</f>
        <v>2797</v>
      </c>
      <c r="J40" s="60">
        <f t="shared" si="7"/>
        <v>18645</v>
      </c>
      <c r="L40" s="93">
        <f t="shared" si="1"/>
        <v>0.15001340842048808</v>
      </c>
      <c r="M40" s="93">
        <f t="shared" si="5"/>
        <v>7.9539540848971562E-3</v>
      </c>
      <c r="N40" s="93">
        <f t="shared" si="6"/>
        <v>2.0400110570495621E-3</v>
      </c>
    </row>
    <row r="41" spans="1:14" ht="24.95" customHeight="1" x14ac:dyDescent="0.2">
      <c r="A41" s="6" t="s">
        <v>29</v>
      </c>
      <c r="B41" s="7">
        <v>41790</v>
      </c>
      <c r="C41" s="8">
        <v>3400</v>
      </c>
      <c r="D41" s="9">
        <f t="shared" si="0"/>
        <v>45190</v>
      </c>
      <c r="E41" s="10"/>
      <c r="F41" s="17" t="s">
        <v>111</v>
      </c>
      <c r="G41" s="33">
        <f>+'RH MENSUAL 2023'!G43</f>
        <v>36790</v>
      </c>
      <c r="H41" s="19" t="s">
        <v>112</v>
      </c>
      <c r="I41" s="18">
        <f>+'RH MENSUAL 2023'!J43</f>
        <v>12000</v>
      </c>
      <c r="J41" s="60">
        <f t="shared" si="7"/>
        <v>48790</v>
      </c>
      <c r="L41" s="93">
        <f t="shared" si="1"/>
        <v>0.24595203935232629</v>
      </c>
      <c r="M41" s="93">
        <f t="shared" si="5"/>
        <v>3.4124937082147255E-2</v>
      </c>
      <c r="N41" s="93">
        <f t="shared" si="6"/>
        <v>8.7522819751858216E-3</v>
      </c>
    </row>
    <row r="42" spans="1:14" ht="24.95" customHeight="1" thickBot="1" x14ac:dyDescent="0.25">
      <c r="A42" s="6" t="s">
        <v>31</v>
      </c>
      <c r="B42" s="7">
        <v>374240</v>
      </c>
      <c r="C42" s="8">
        <v>4336</v>
      </c>
      <c r="D42" s="9">
        <f t="shared" si="0"/>
        <v>378576</v>
      </c>
      <c r="E42" s="10"/>
      <c r="F42" s="17" t="s">
        <v>115</v>
      </c>
      <c r="G42" s="33">
        <f>+'RH MENSUAL 2023'!G44</f>
        <v>304640</v>
      </c>
      <c r="H42" s="19" t="s">
        <v>116</v>
      </c>
      <c r="I42" s="18">
        <f>+'RH MENSUAL 2023'!J44</f>
        <v>74770</v>
      </c>
      <c r="J42" s="61">
        <f t="shared" si="7"/>
        <v>379410</v>
      </c>
      <c r="L42" s="93">
        <f t="shared" si="1"/>
        <v>0.19706913365488521</v>
      </c>
      <c r="M42" s="93">
        <f t="shared" si="5"/>
        <v>0.21262679546934585</v>
      </c>
      <c r="N42" s="93">
        <f t="shared" si="6"/>
        <v>5.4534010273720325E-2</v>
      </c>
    </row>
    <row r="43" spans="1:14" ht="24.95" hidden="1" customHeight="1" thickBot="1" x14ac:dyDescent="0.25">
      <c r="A43" s="6" t="s">
        <v>127</v>
      </c>
      <c r="B43" s="7"/>
      <c r="C43" s="8"/>
      <c r="D43" s="41"/>
      <c r="E43" s="42"/>
      <c r="F43" s="7"/>
      <c r="G43" s="33"/>
      <c r="H43" s="20"/>
      <c r="I43" s="18"/>
      <c r="J43" s="61">
        <f>+G43+I43</f>
        <v>0</v>
      </c>
    </row>
    <row r="44" spans="1:14" ht="39.950000000000003" customHeight="1" x14ac:dyDescent="0.2">
      <c r="A44" s="21" t="s">
        <v>33</v>
      </c>
      <c r="B44" s="9">
        <f>SUM(B6:B42)</f>
        <v>1001974</v>
      </c>
      <c r="C44" s="9">
        <f>SUM(C6:C42)</f>
        <v>128792</v>
      </c>
      <c r="D44" s="9">
        <f>SUM(D6:D42)</f>
        <v>1130766</v>
      </c>
      <c r="E44" s="10"/>
      <c r="F44" s="21" t="s">
        <v>42</v>
      </c>
      <c r="G44" s="9">
        <f>SUM(G6:G43)</f>
        <v>1019422</v>
      </c>
      <c r="H44" s="21" t="s">
        <v>117</v>
      </c>
      <c r="I44" s="9">
        <f>SUM(I6:I43)</f>
        <v>351649</v>
      </c>
      <c r="J44" s="9">
        <f>SUM(J6:J43)</f>
        <v>1371071</v>
      </c>
      <c r="L44" s="94">
        <f>+I44/J44</f>
        <v>0.25647760035767658</v>
      </c>
      <c r="M44" s="94">
        <f t="shared" ref="M44" si="8">+I44/$I$44</f>
        <v>1</v>
      </c>
      <c r="N44" s="94">
        <f>+I44/$J$44</f>
        <v>0.25647760035767658</v>
      </c>
    </row>
    <row r="45" spans="1:14" ht="20.100000000000001" customHeight="1" x14ac:dyDescent="0.25">
      <c r="A45" s="10"/>
      <c r="B45" s="10"/>
      <c r="C45" s="10"/>
      <c r="D45" s="22"/>
      <c r="E45" s="10"/>
      <c r="F45" s="10"/>
      <c r="G45" s="10"/>
      <c r="H45" s="10"/>
      <c r="I45" s="10"/>
      <c r="J45" s="23"/>
    </row>
    <row r="46" spans="1:14" ht="20.100000000000001" customHeight="1" thickBot="1" x14ac:dyDescent="0.35">
      <c r="A46" s="195" t="s">
        <v>129</v>
      </c>
      <c r="B46" s="195"/>
      <c r="C46" s="195"/>
      <c r="D46" s="195"/>
      <c r="E46" s="195"/>
      <c r="F46" s="195"/>
      <c r="G46" s="195"/>
      <c r="H46" s="195"/>
      <c r="I46" s="195"/>
      <c r="J46" s="196"/>
    </row>
    <row r="47" spans="1:14" ht="24.95" customHeight="1" x14ac:dyDescent="0.2">
      <c r="A47" s="52" t="s">
        <v>30</v>
      </c>
      <c r="B47" s="53">
        <v>250091</v>
      </c>
      <c r="C47" s="54">
        <v>213356</v>
      </c>
      <c r="D47" s="9">
        <f>+C47-B47</f>
        <v>-36735</v>
      </c>
      <c r="E47" s="10"/>
      <c r="F47" s="55" t="s">
        <v>113</v>
      </c>
      <c r="G47" s="56">
        <f>+'RH MENSUAL 2023'!G49</f>
        <v>201411</v>
      </c>
      <c r="H47" s="58" t="s">
        <v>114</v>
      </c>
      <c r="I47" s="57">
        <f>+'RH MENSUAL 2023'!J49</f>
        <v>48680</v>
      </c>
      <c r="J47" s="59">
        <f>+G47+I47</f>
        <v>250091</v>
      </c>
    </row>
    <row r="48" spans="1:14" ht="24.95" customHeight="1" x14ac:dyDescent="0.2">
      <c r="A48" s="25" t="s">
        <v>39</v>
      </c>
      <c r="B48" s="26"/>
      <c r="C48" s="27">
        <f>16256+226+153</f>
        <v>16635</v>
      </c>
      <c r="D48" s="9">
        <f>+C48</f>
        <v>16635</v>
      </c>
      <c r="E48" s="10"/>
      <c r="F48" s="7" t="s">
        <v>120</v>
      </c>
      <c r="G48" s="34">
        <f>+'RH MENSUAL 2023'!G50</f>
        <v>20815</v>
      </c>
      <c r="H48" s="20"/>
      <c r="I48" s="8">
        <f>+'RH MENSUAL 2023'!J50</f>
        <v>0</v>
      </c>
      <c r="J48" s="60">
        <f>+G48+I48</f>
        <v>20815</v>
      </c>
    </row>
    <row r="49" spans="1:14" ht="24.95" customHeight="1" thickBot="1" x14ac:dyDescent="0.25">
      <c r="A49" s="28" t="s">
        <v>40</v>
      </c>
      <c r="B49" s="29"/>
      <c r="C49" s="30">
        <v>20100</v>
      </c>
      <c r="D49" s="41">
        <f>+C49</f>
        <v>20100</v>
      </c>
      <c r="E49" s="42"/>
      <c r="F49" s="7" t="s">
        <v>121</v>
      </c>
      <c r="G49" s="34">
        <f>+'RH MENSUAL 2023'!G51</f>
        <v>24000</v>
      </c>
      <c r="H49" s="20"/>
      <c r="I49" s="8">
        <f>+'RH MENSUAL 2023'!J51</f>
        <v>0</v>
      </c>
      <c r="J49" s="61">
        <f>+G49+I49</f>
        <v>24000</v>
      </c>
    </row>
    <row r="50" spans="1:14" ht="35.450000000000003" customHeight="1" x14ac:dyDescent="0.2">
      <c r="A50" s="43" t="s">
        <v>128</v>
      </c>
      <c r="D50" s="31"/>
      <c r="E50" s="10"/>
      <c r="F50" s="50" t="s">
        <v>113</v>
      </c>
      <c r="G50" s="9">
        <f>+G47-G48-G49</f>
        <v>156596</v>
      </c>
      <c r="H50" s="51" t="s">
        <v>114</v>
      </c>
      <c r="I50" s="9">
        <f>+I47-I48-I49</f>
        <v>48680</v>
      </c>
      <c r="J50" s="9">
        <f>+J47-J48-J49</f>
        <v>205276</v>
      </c>
    </row>
    <row r="51" spans="1:14" ht="20.100000000000001" customHeight="1" x14ac:dyDescent="0.2">
      <c r="A51" s="178"/>
      <c r="B51" s="171"/>
      <c r="C51" s="171"/>
      <c r="D51" s="171"/>
      <c r="E51" s="171"/>
      <c r="F51" s="171"/>
      <c r="G51" s="171"/>
      <c r="H51" s="171"/>
      <c r="I51" s="171"/>
      <c r="J51" s="171"/>
    </row>
    <row r="52" spans="1:14" ht="15" customHeight="1" x14ac:dyDescent="0.2">
      <c r="A52" s="171" t="s">
        <v>41</v>
      </c>
      <c r="B52" s="171"/>
      <c r="C52" s="171"/>
      <c r="D52" s="171"/>
      <c r="E52" s="171"/>
      <c r="F52" s="171"/>
      <c r="G52" s="171"/>
      <c r="H52" s="171"/>
      <c r="I52" s="171"/>
      <c r="J52" s="171"/>
    </row>
    <row r="53" spans="1:14" ht="15" x14ac:dyDescent="0.2">
      <c r="M53" s="182"/>
      <c r="N53" s="182"/>
    </row>
  </sheetData>
  <mergeCells count="31">
    <mergeCell ref="M53:N53"/>
    <mergeCell ref="M32:M33"/>
    <mergeCell ref="J27:J30"/>
    <mergeCell ref="N32:N33"/>
    <mergeCell ref="D3:D5"/>
    <mergeCell ref="A46:J46"/>
    <mergeCell ref="A51:J51"/>
    <mergeCell ref="A52:J52"/>
    <mergeCell ref="M27:M30"/>
    <mergeCell ref="N27:N30"/>
    <mergeCell ref="A27:A30"/>
    <mergeCell ref="B27:B30"/>
    <mergeCell ref="C27:C30"/>
    <mergeCell ref="D27:D30"/>
    <mergeCell ref="L32:L33"/>
    <mergeCell ref="L27:L30"/>
    <mergeCell ref="A32:A33"/>
    <mergeCell ref="B32:B33"/>
    <mergeCell ref="C32:C33"/>
    <mergeCell ref="D32:D33"/>
    <mergeCell ref="J32:J33"/>
    <mergeCell ref="A2:N2"/>
    <mergeCell ref="L4:N4"/>
    <mergeCell ref="L7:L10"/>
    <mergeCell ref="M7:M10"/>
    <mergeCell ref="N7:N10"/>
    <mergeCell ref="A7:A10"/>
    <mergeCell ref="B7:B10"/>
    <mergeCell ref="C7:C10"/>
    <mergeCell ref="D7:D10"/>
    <mergeCell ref="J7:J10"/>
  </mergeCells>
  <printOptions horizontalCentered="1"/>
  <pageMargins left="0.31496062992125984" right="0.31496062992125984" top="0.55118110236220474" bottom="0.35433070866141736" header="0.31496062992125984" footer="0.31496062992125984"/>
  <pageSetup paperSize="9" scale="60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REHABILITADOS</vt:lpstr>
      <vt:lpstr>RH MENSUAL 2023</vt:lpstr>
      <vt:lpstr>CH DISPONIBLES</vt:lpstr>
      <vt:lpstr>%</vt:lpstr>
      <vt:lpstr>'%'!Área_de_impresión</vt:lpstr>
      <vt:lpstr>REHABILITADOS!Área_de_impresión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2024-09-24T13:37:07Z</cp:lastPrinted>
  <dcterms:created xsi:type="dcterms:W3CDTF">2015-06-05T18:19:34Z</dcterms:created>
  <dcterms:modified xsi:type="dcterms:W3CDTF">2024-09-24T13:37:12Z</dcterms:modified>
</cp:coreProperties>
</file>